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"/>
    </mc:Choice>
  </mc:AlternateContent>
  <bookViews>
    <workbookView xWindow="0" yWindow="0" windowWidth="28800" windowHeight="11700"/>
  </bookViews>
  <sheets>
    <sheet name="CC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G13" i="1"/>
  <c r="G15" i="1"/>
  <c r="I24" i="1"/>
  <c r="G19" i="1"/>
  <c r="C10" i="1"/>
  <c r="C34" i="1" s="1"/>
  <c r="E7" i="1"/>
  <c r="F7" i="1" s="1"/>
  <c r="G7" i="1" s="1"/>
  <c r="I7" i="1" s="1"/>
  <c r="J7" i="1" s="1"/>
  <c r="K7" i="1" s="1"/>
  <c r="L7" i="1" s="1"/>
  <c r="M7" i="1" s="1"/>
  <c r="M10" i="1" s="1"/>
  <c r="D7" i="1"/>
  <c r="D10" i="1" s="1"/>
  <c r="D34" i="1" s="1"/>
  <c r="D15" i="1"/>
  <c r="E15" i="1"/>
  <c r="F15" i="1"/>
  <c r="C15" i="1"/>
  <c r="E13" i="1"/>
  <c r="F13" i="1"/>
  <c r="D13" i="1"/>
  <c r="C35" i="1" l="1"/>
  <c r="C36" i="1"/>
  <c r="C37" i="1" s="1"/>
  <c r="D36" i="1"/>
  <c r="K10" i="1"/>
  <c r="F10" i="1"/>
  <c r="J10" i="1"/>
  <c r="E10" i="1"/>
  <c r="I10" i="1"/>
  <c r="D35" i="1"/>
  <c r="L10" i="1"/>
  <c r="G10" i="1"/>
  <c r="D37" i="1"/>
  <c r="I15" i="1"/>
  <c r="I13" i="1"/>
  <c r="J13" i="1" s="1"/>
  <c r="G35" i="1" l="1"/>
  <c r="G36" i="1"/>
  <c r="E35" i="1"/>
  <c r="E36" i="1"/>
  <c r="I36" i="1" s="1"/>
  <c r="E34" i="1"/>
  <c r="F36" i="1"/>
  <c r="F35" i="1"/>
  <c r="F34" i="1"/>
  <c r="F37" i="1" s="1"/>
  <c r="I12" i="1"/>
  <c r="J15" i="1"/>
  <c r="K13" i="1"/>
  <c r="J36" i="1" l="1"/>
  <c r="I35" i="1"/>
  <c r="E37" i="1"/>
  <c r="K36" i="1"/>
  <c r="L36" i="1" s="1"/>
  <c r="J12" i="1"/>
  <c r="I14" i="1"/>
  <c r="I30" i="1" s="1"/>
  <c r="J29" i="1" s="1"/>
  <c r="J14" i="1"/>
  <c r="K15" i="1"/>
  <c r="L13" i="1"/>
  <c r="M13" i="1" s="1"/>
  <c r="J30" i="1" l="1"/>
  <c r="K29" i="1" s="1"/>
  <c r="K12" i="1"/>
  <c r="K14" i="1" s="1"/>
  <c r="I25" i="1"/>
  <c r="J24" i="1" s="1"/>
  <c r="J35" i="1"/>
  <c r="M36" i="1"/>
  <c r="L15" i="1"/>
  <c r="L12" i="1" l="1"/>
  <c r="K30" i="1"/>
  <c r="L29" i="1" s="1"/>
  <c r="J25" i="1"/>
  <c r="K24" i="1" s="1"/>
  <c r="K35" i="1"/>
  <c r="M15" i="1"/>
  <c r="L14" i="1"/>
  <c r="L30" i="1" l="1"/>
  <c r="M29" i="1" s="1"/>
  <c r="L35" i="1"/>
  <c r="K25" i="1"/>
  <c r="L24" i="1" s="1"/>
  <c r="M12" i="1"/>
  <c r="M35" i="1" l="1"/>
  <c r="L25" i="1"/>
  <c r="M24" i="1" s="1"/>
  <c r="M14" i="1"/>
  <c r="M30" i="1" s="1"/>
  <c r="I19" i="1"/>
  <c r="G34" i="1"/>
  <c r="M25" i="1" l="1"/>
  <c r="G37" i="1"/>
  <c r="I34" i="1"/>
  <c r="I20" i="1" l="1"/>
  <c r="J19" i="1" s="1"/>
  <c r="I37" i="1"/>
  <c r="J34" i="1"/>
  <c r="J20" i="1" l="1"/>
  <c r="K19" i="1" s="1"/>
  <c r="J37" i="1"/>
  <c r="K34" i="1"/>
  <c r="K20" i="1" l="1"/>
  <c r="L19" i="1" s="1"/>
  <c r="K37" i="1"/>
  <c r="L34" i="1"/>
  <c r="L37" i="1" l="1"/>
  <c r="L20" i="1"/>
  <c r="M19" i="1" s="1"/>
  <c r="M34" i="1"/>
  <c r="M20" i="1" l="1"/>
  <c r="M37" i="1"/>
</calcChain>
</file>

<file path=xl/sharedStrings.xml><?xml version="1.0" encoding="utf-8"?>
<sst xmlns="http://schemas.openxmlformats.org/spreadsheetml/2006/main" count="34" uniqueCount="22">
  <si>
    <t>Cash Conversion Cycle</t>
  </si>
  <si>
    <t>Magnimetrics</t>
  </si>
  <si>
    <t>in BGN'000</t>
  </si>
  <si>
    <t>Actual</t>
  </si>
  <si>
    <t>Estimation</t>
  </si>
  <si>
    <t>Forecast</t>
  </si>
  <si>
    <t>Sales</t>
  </si>
  <si>
    <t>Cost of Goods Sold</t>
  </si>
  <si>
    <t>Trade Receivables</t>
  </si>
  <si>
    <t>Inventory</t>
  </si>
  <si>
    <t>Opening Balance</t>
  </si>
  <si>
    <t>Closing Balance</t>
  </si>
  <si>
    <t>Trade Payables</t>
  </si>
  <si>
    <t>Growth %</t>
  </si>
  <si>
    <t>As % of Sales</t>
  </si>
  <si>
    <t>Days Inventory Outstanding (DIO)</t>
  </si>
  <si>
    <t>Days Sales Outstanding (DSO)</t>
  </si>
  <si>
    <t>Days Payables Outstanding (DPO)</t>
  </si>
  <si>
    <t>Cash Conversion Cycle (CCC)</t>
  </si>
  <si>
    <t>Days in Period</t>
  </si>
  <si>
    <t>Historical Data</t>
  </si>
  <si>
    <t>Forecasted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</si>
</sst>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* #,##0.00\ _л_в_._-;\-* #,##0.00\ _л_в_._-;_-* &quot;-&quot;??\ _л_в_._-;_-@_-"/>
    <numFmt numFmtId="166" formatCode="0.0%"/>
    <numFmt numFmtId="167" formatCode="&quot;FY&quot;\ General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rgb="FF00206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rgb="FF002060"/>
      <name val="Arial"/>
      <family val="2"/>
      <charset val="204"/>
    </font>
    <font>
      <i/>
      <sz val="8"/>
      <color theme="1"/>
      <name val="Arial"/>
      <family val="2"/>
      <charset val="204"/>
    </font>
    <font>
      <b/>
      <i/>
      <sz val="8"/>
      <color rgb="FF002060"/>
      <name val="Arial"/>
      <family val="2"/>
      <charset val="204"/>
    </font>
    <font>
      <sz val="8"/>
      <name val="Arial"/>
      <family val="2"/>
      <charset val="204"/>
    </font>
    <font>
      <b/>
      <sz val="8"/>
      <color theme="0"/>
      <name val="Arial"/>
      <family val="2"/>
      <charset val="204"/>
    </font>
    <font>
      <b/>
      <u/>
      <sz val="8"/>
      <color theme="1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2" borderId="0" xfId="0" applyFont="1" applyFill="1"/>
    <xf numFmtId="0" fontId="10" fillId="0" borderId="0" xfId="0" applyFont="1"/>
    <xf numFmtId="164" fontId="2" fillId="0" borderId="0" xfId="1" applyNumberFormat="1" applyFont="1"/>
    <xf numFmtId="164" fontId="11" fillId="0" borderId="0" xfId="1" applyNumberFormat="1" applyFont="1"/>
    <xf numFmtId="164" fontId="12" fillId="0" borderId="0" xfId="1" applyNumberFormat="1" applyFont="1"/>
    <xf numFmtId="166" fontId="6" fillId="0" borderId="0" xfId="2" applyNumberFormat="1" applyFont="1"/>
    <xf numFmtId="0" fontId="2" fillId="0" borderId="1" xfId="0" applyFont="1" applyBorder="1"/>
    <xf numFmtId="164" fontId="2" fillId="0" borderId="1" xfId="1" applyNumberFormat="1" applyFont="1" applyBorder="1"/>
    <xf numFmtId="165" fontId="2" fillId="0" borderId="0" xfId="1" applyNumberFormat="1" applyFont="1"/>
    <xf numFmtId="0" fontId="8" fillId="3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5" borderId="0" xfId="0" applyFont="1" applyFill="1" applyAlignment="1">
      <alignment horizontal="right"/>
    </xf>
    <xf numFmtId="167" fontId="9" fillId="2" borderId="0" xfId="0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showGridLines="0" tabSelected="1" workbookViewId="0">
      <selection activeCell="J37" sqref="J37"/>
    </sheetView>
  </sheetViews>
  <sheetFormatPr defaultRowHeight="11.25" x14ac:dyDescent="0.2"/>
  <cols>
    <col min="1" max="1" width="2" style="1" customWidth="1"/>
    <col min="2" max="2" width="27.5703125" style="1" bestFit="1" customWidth="1"/>
    <col min="3" max="7" width="10.85546875" style="1" customWidth="1"/>
    <col min="8" max="8" width="2.5703125" style="1" customWidth="1"/>
    <col min="9" max="13" width="10.85546875" style="1" customWidth="1"/>
    <col min="14" max="16384" width="9.140625" style="1"/>
  </cols>
  <sheetData>
    <row r="2" spans="2:13" ht="15.75" x14ac:dyDescent="0.25">
      <c r="B2" s="2" t="s">
        <v>0</v>
      </c>
    </row>
    <row r="3" spans="2:13" ht="12" x14ac:dyDescent="0.2">
      <c r="B3" s="4" t="s">
        <v>1</v>
      </c>
    </row>
    <row r="5" spans="2:13" x14ac:dyDescent="0.2">
      <c r="B5" s="6" t="s">
        <v>2</v>
      </c>
    </row>
    <row r="6" spans="2:13" x14ac:dyDescent="0.2">
      <c r="C6" s="3" t="s">
        <v>20</v>
      </c>
      <c r="I6" s="3" t="s">
        <v>21</v>
      </c>
    </row>
    <row r="7" spans="2:13" x14ac:dyDescent="0.2">
      <c r="B7" s="7"/>
      <c r="C7" s="20">
        <v>2015</v>
      </c>
      <c r="D7" s="20">
        <f>C7+1</f>
        <v>2016</v>
      </c>
      <c r="E7" s="20">
        <f t="shared" ref="E7:M7" si="0">D7+1</f>
        <v>2017</v>
      </c>
      <c r="F7" s="20">
        <f t="shared" si="0"/>
        <v>2018</v>
      </c>
      <c r="G7" s="20">
        <f t="shared" si="0"/>
        <v>2019</v>
      </c>
      <c r="I7" s="20">
        <f>G7+1</f>
        <v>2020</v>
      </c>
      <c r="J7" s="20">
        <f t="shared" si="0"/>
        <v>2021</v>
      </c>
      <c r="K7" s="20">
        <f t="shared" si="0"/>
        <v>2022</v>
      </c>
      <c r="L7" s="20">
        <f t="shared" si="0"/>
        <v>2023</v>
      </c>
      <c r="M7" s="20">
        <f t="shared" si="0"/>
        <v>2024</v>
      </c>
    </row>
    <row r="8" spans="2:13" x14ac:dyDescent="0.2">
      <c r="C8" s="16" t="s">
        <v>3</v>
      </c>
      <c r="D8" s="16" t="s">
        <v>3</v>
      </c>
      <c r="E8" s="16" t="s">
        <v>3</v>
      </c>
      <c r="F8" s="16" t="s">
        <v>3</v>
      </c>
      <c r="G8" s="17" t="s">
        <v>4</v>
      </c>
      <c r="H8" s="18"/>
      <c r="I8" s="19" t="s">
        <v>5</v>
      </c>
      <c r="J8" s="19" t="s">
        <v>5</v>
      </c>
      <c r="K8" s="19" t="s">
        <v>5</v>
      </c>
      <c r="L8" s="19" t="s">
        <v>5</v>
      </c>
      <c r="M8" s="19" t="s">
        <v>5</v>
      </c>
    </row>
    <row r="10" spans="2:13" x14ac:dyDescent="0.2">
      <c r="B10" s="5" t="s">
        <v>19</v>
      </c>
      <c r="C10" s="5">
        <f>_xlfn.DAYS(DATE(C7,12,31),DATE(C7,1,1))+1</f>
        <v>365</v>
      </c>
      <c r="D10" s="5">
        <f t="shared" ref="D10:M10" si="1">_xlfn.DAYS(DATE(D7,12,31),DATE(D7,1,1))+1</f>
        <v>366</v>
      </c>
      <c r="E10" s="5">
        <f t="shared" si="1"/>
        <v>365</v>
      </c>
      <c r="F10" s="5">
        <f t="shared" si="1"/>
        <v>365</v>
      </c>
      <c r="G10" s="5">
        <f t="shared" si="1"/>
        <v>365</v>
      </c>
      <c r="I10" s="5">
        <f t="shared" si="1"/>
        <v>366</v>
      </c>
      <c r="J10" s="5">
        <f t="shared" si="1"/>
        <v>365</v>
      </c>
      <c r="K10" s="5">
        <f t="shared" si="1"/>
        <v>365</v>
      </c>
      <c r="L10" s="5">
        <f t="shared" si="1"/>
        <v>365</v>
      </c>
      <c r="M10" s="5">
        <f t="shared" si="1"/>
        <v>366</v>
      </c>
    </row>
    <row r="12" spans="2:13" x14ac:dyDescent="0.2">
      <c r="B12" s="1" t="s">
        <v>6</v>
      </c>
      <c r="C12" s="11">
        <v>45000</v>
      </c>
      <c r="D12" s="11">
        <v>49900</v>
      </c>
      <c r="E12" s="11">
        <v>56000</v>
      </c>
      <c r="F12" s="11">
        <v>68950</v>
      </c>
      <c r="G12" s="10">
        <v>79578</v>
      </c>
      <c r="I12" s="9">
        <f>G12*(1+I13)</f>
        <v>93043.530536166611</v>
      </c>
      <c r="J12" s="9">
        <f t="shared" ref="J12:M12" si="2">I12*(1+J13)</f>
        <v>110244.25247729736</v>
      </c>
      <c r="K12" s="9">
        <f t="shared" si="2"/>
        <v>128920.35916353711</v>
      </c>
      <c r="L12" s="9">
        <f t="shared" si="2"/>
        <v>151416.35232252389</v>
      </c>
      <c r="M12" s="9">
        <f t="shared" si="2"/>
        <v>178104.4618164358</v>
      </c>
    </row>
    <row r="13" spans="2:13" x14ac:dyDescent="0.2">
      <c r="B13" s="5" t="s">
        <v>13</v>
      </c>
      <c r="C13" s="9"/>
      <c r="D13" s="12">
        <f>D12/C12-1</f>
        <v>0.10888888888888881</v>
      </c>
      <c r="E13" s="12">
        <f t="shared" ref="E13:G13" si="3">E12/D12-1</f>
        <v>0.12224448897795592</v>
      </c>
      <c r="F13" s="12">
        <f t="shared" si="3"/>
        <v>0.23124999999999996</v>
      </c>
      <c r="G13" s="12">
        <f t="shared" si="3"/>
        <v>0.15414068165337191</v>
      </c>
      <c r="I13" s="12">
        <f>AVERAGE(E13:G13)</f>
        <v>0.16921172354377592</v>
      </c>
      <c r="J13" s="12">
        <f>AVERAGE(F13:I13)</f>
        <v>0.18486746839904925</v>
      </c>
      <c r="K13" s="12">
        <f>AVERAGE(G13:J13)</f>
        <v>0.16940662453206567</v>
      </c>
      <c r="L13" s="12">
        <f t="shared" ref="L13:M13" si="4">AVERAGE(I13:K13)</f>
        <v>0.17449527215829694</v>
      </c>
      <c r="M13" s="12">
        <f t="shared" si="4"/>
        <v>0.17625645502980394</v>
      </c>
    </row>
    <row r="14" spans="2:13" x14ac:dyDescent="0.2">
      <c r="B14" s="1" t="s">
        <v>7</v>
      </c>
      <c r="C14" s="11">
        <v>37380</v>
      </c>
      <c r="D14" s="11">
        <v>41256</v>
      </c>
      <c r="E14" s="11">
        <v>47200</v>
      </c>
      <c r="F14" s="11">
        <v>57380</v>
      </c>
      <c r="G14" s="10">
        <v>66363</v>
      </c>
      <c r="I14" s="9">
        <f t="shared" ref="I14:M14" si="5">I12*I15</f>
        <v>77815.123879391074</v>
      </c>
      <c r="J14" s="9">
        <f t="shared" si="5"/>
        <v>91960.759892364542</v>
      </c>
      <c r="K14" s="9">
        <f t="shared" si="5"/>
        <v>107623.63987338718</v>
      </c>
      <c r="L14" s="9">
        <f t="shared" si="5"/>
        <v>126447.39987581043</v>
      </c>
      <c r="M14" s="9">
        <f t="shared" si="5"/>
        <v>148661.37439352481</v>
      </c>
    </row>
    <row r="15" spans="2:13" x14ac:dyDescent="0.2">
      <c r="B15" s="5" t="s">
        <v>14</v>
      </c>
      <c r="C15" s="12">
        <f>C14/C12</f>
        <v>0.83066666666666666</v>
      </c>
      <c r="D15" s="12">
        <f t="shared" ref="D15:G15" si="6">D14/D12</f>
        <v>0.82677354709418838</v>
      </c>
      <c r="E15" s="12">
        <f t="shared" si="6"/>
        <v>0.84285714285714286</v>
      </c>
      <c r="F15" s="12">
        <f t="shared" si="6"/>
        <v>0.83219724437998555</v>
      </c>
      <c r="G15" s="12">
        <f t="shared" si="6"/>
        <v>0.83393651511724343</v>
      </c>
      <c r="I15" s="12">
        <f>AVERAGE(E15:G15)</f>
        <v>0.83633030078479065</v>
      </c>
      <c r="J15" s="12">
        <f>AVERAGE(F15:I15)</f>
        <v>0.83415468676067317</v>
      </c>
      <c r="K15" s="12">
        <f>AVERAGE(G15:J15)</f>
        <v>0.83480716755423579</v>
      </c>
      <c r="L15" s="12">
        <f t="shared" ref="L15:M15" si="7">AVERAGE(I15:K15)</f>
        <v>0.83509738503323316</v>
      </c>
      <c r="M15" s="12">
        <f t="shared" si="7"/>
        <v>0.8346864131160473</v>
      </c>
    </row>
    <row r="16" spans="2:13" x14ac:dyDescent="0.2">
      <c r="C16" s="9"/>
      <c r="D16" s="9"/>
      <c r="E16" s="9"/>
      <c r="F16" s="9"/>
      <c r="G16" s="9"/>
      <c r="I16" s="9"/>
      <c r="J16" s="9"/>
      <c r="K16" s="9"/>
      <c r="L16" s="9"/>
      <c r="M16" s="9"/>
    </row>
    <row r="17" spans="2:13" x14ac:dyDescent="0.2">
      <c r="C17" s="9"/>
      <c r="D17" s="9"/>
      <c r="E17" s="9"/>
      <c r="F17" s="9"/>
      <c r="G17" s="9"/>
      <c r="I17" s="9"/>
      <c r="J17" s="9"/>
      <c r="K17" s="9"/>
      <c r="L17" s="9"/>
      <c r="M17" s="9"/>
    </row>
    <row r="18" spans="2:13" x14ac:dyDescent="0.2">
      <c r="B18" s="8" t="s">
        <v>9</v>
      </c>
      <c r="C18" s="9"/>
      <c r="D18" s="9"/>
      <c r="E18" s="9"/>
      <c r="F18" s="9"/>
      <c r="G18" s="9"/>
      <c r="I18" s="9"/>
      <c r="J18" s="9"/>
      <c r="K18" s="9"/>
      <c r="L18" s="9"/>
      <c r="M18" s="9"/>
    </row>
    <row r="19" spans="2:13" x14ac:dyDescent="0.2">
      <c r="B19" s="1" t="s">
        <v>10</v>
      </c>
      <c r="C19" s="10">
        <v>25250</v>
      </c>
      <c r="D19" s="10">
        <v>27312</v>
      </c>
      <c r="E19" s="10">
        <v>29816</v>
      </c>
      <c r="F19" s="10">
        <v>34988</v>
      </c>
      <c r="G19" s="10">
        <f>F20</f>
        <v>39032</v>
      </c>
      <c r="I19" s="9">
        <f>G20</f>
        <v>50591</v>
      </c>
      <c r="J19" s="9">
        <f t="shared" ref="J19:M19" si="8">I20</f>
        <v>53227.173053274586</v>
      </c>
      <c r="K19" s="9">
        <f t="shared" si="8"/>
        <v>68722.381023596216</v>
      </c>
      <c r="L19" s="9">
        <f t="shared" si="8"/>
        <v>75293.133153322095</v>
      </c>
      <c r="M19" s="9">
        <f t="shared" si="8"/>
        <v>93390.400449021865</v>
      </c>
    </row>
    <row r="20" spans="2:13" x14ac:dyDescent="0.2">
      <c r="B20" s="1" t="s">
        <v>11</v>
      </c>
      <c r="C20" s="10">
        <v>27312</v>
      </c>
      <c r="D20" s="10">
        <v>29816</v>
      </c>
      <c r="E20" s="10">
        <v>34988</v>
      </c>
      <c r="F20" s="10">
        <v>39032</v>
      </c>
      <c r="G20" s="10">
        <v>50591</v>
      </c>
      <c r="I20" s="9">
        <f>(2*I34*I14)/I10-I19</f>
        <v>53227.173053274586</v>
      </c>
      <c r="J20" s="9">
        <f t="shared" ref="J20:M20" si="9">(2*J34*J14)/J10-J19</f>
        <v>68722.381023596216</v>
      </c>
      <c r="K20" s="9">
        <f t="shared" si="9"/>
        <v>75293.133153322095</v>
      </c>
      <c r="L20" s="9">
        <f t="shared" si="9"/>
        <v>93390.400449021865</v>
      </c>
      <c r="M20" s="9">
        <f t="shared" si="9"/>
        <v>104197.49106473452</v>
      </c>
    </row>
    <row r="21" spans="2:13" x14ac:dyDescent="0.2">
      <c r="C21" s="9"/>
      <c r="D21" s="9"/>
      <c r="E21" s="9"/>
      <c r="F21" s="9"/>
      <c r="G21" s="9"/>
      <c r="I21" s="9"/>
      <c r="J21" s="9"/>
      <c r="K21" s="9"/>
      <c r="L21" s="9"/>
      <c r="M21" s="9"/>
    </row>
    <row r="22" spans="2:13" x14ac:dyDescent="0.2">
      <c r="C22" s="9"/>
      <c r="D22" s="9"/>
      <c r="E22" s="9"/>
      <c r="F22" s="9"/>
      <c r="G22" s="9"/>
      <c r="I22" s="9"/>
      <c r="J22" s="9"/>
      <c r="K22" s="9"/>
      <c r="L22" s="9"/>
      <c r="M22" s="9"/>
    </row>
    <row r="23" spans="2:13" x14ac:dyDescent="0.2">
      <c r="B23" s="8" t="s">
        <v>8</v>
      </c>
      <c r="C23" s="9"/>
      <c r="D23" s="9"/>
      <c r="E23" s="9"/>
      <c r="F23" s="9"/>
      <c r="G23" s="9"/>
      <c r="I23" s="9"/>
      <c r="J23" s="9"/>
      <c r="K23" s="9"/>
      <c r="L23" s="9"/>
      <c r="M23" s="9"/>
    </row>
    <row r="24" spans="2:13" x14ac:dyDescent="0.2">
      <c r="B24" s="1" t="s">
        <v>10</v>
      </c>
      <c r="C24" s="10">
        <v>11250</v>
      </c>
      <c r="D24" s="10">
        <v>12475</v>
      </c>
      <c r="E24" s="10">
        <v>14000</v>
      </c>
      <c r="F24" s="10">
        <v>17328</v>
      </c>
      <c r="G24" s="10">
        <v>19957</v>
      </c>
      <c r="I24" s="9">
        <f>G25</f>
        <v>23651</v>
      </c>
      <c r="J24" s="9">
        <f t="shared" ref="J24:M24" si="10">I25</f>
        <v>27326.625708284409</v>
      </c>
      <c r="K24" s="9">
        <f t="shared" si="10"/>
        <v>32871.732082015449</v>
      </c>
      <c r="L24" s="9">
        <f t="shared" si="10"/>
        <v>37752.00517409524</v>
      </c>
      <c r="M24" s="9">
        <f t="shared" si="10"/>
        <v>45186.073694117884</v>
      </c>
    </row>
    <row r="25" spans="2:13" x14ac:dyDescent="0.2">
      <c r="B25" s="1" t="s">
        <v>11</v>
      </c>
      <c r="C25" s="10">
        <v>12475</v>
      </c>
      <c r="D25" s="10">
        <v>14000</v>
      </c>
      <c r="E25" s="10">
        <v>17328</v>
      </c>
      <c r="F25" s="10">
        <v>19957</v>
      </c>
      <c r="G25" s="10">
        <v>23651</v>
      </c>
      <c r="I25" s="9">
        <f>(2*I35*I12)/I10-I24</f>
        <v>27326.625708284409</v>
      </c>
      <c r="J25" s="9">
        <f t="shared" ref="J25:M25" si="11">(2*J35*J12)/J10-J24</f>
        <v>32871.732082015449</v>
      </c>
      <c r="K25" s="9">
        <f t="shared" si="11"/>
        <v>37752.00517409524</v>
      </c>
      <c r="L25" s="9">
        <f t="shared" si="11"/>
        <v>45186.073694117884</v>
      </c>
      <c r="M25" s="9">
        <f t="shared" si="11"/>
        <v>52006.575376832065</v>
      </c>
    </row>
    <row r="26" spans="2:13" x14ac:dyDescent="0.2">
      <c r="C26" s="9"/>
      <c r="D26" s="9"/>
      <c r="E26" s="9"/>
      <c r="F26" s="9"/>
      <c r="G26" s="9"/>
      <c r="I26" s="9"/>
      <c r="J26" s="9"/>
      <c r="K26" s="9"/>
      <c r="L26" s="9"/>
      <c r="M26" s="9"/>
    </row>
    <row r="27" spans="2:13" x14ac:dyDescent="0.2">
      <c r="C27" s="9"/>
      <c r="D27" s="9"/>
      <c r="E27" s="9"/>
      <c r="F27" s="9"/>
      <c r="G27" s="9"/>
      <c r="I27" s="9"/>
      <c r="J27" s="9"/>
      <c r="K27" s="9"/>
      <c r="L27" s="9"/>
      <c r="M27" s="9"/>
    </row>
    <row r="28" spans="2:13" x14ac:dyDescent="0.2">
      <c r="B28" s="8" t="s">
        <v>12</v>
      </c>
      <c r="C28" s="9"/>
      <c r="D28" s="9"/>
      <c r="E28" s="9"/>
      <c r="F28" s="9"/>
      <c r="G28" s="9"/>
      <c r="I28" s="9"/>
      <c r="J28" s="9"/>
      <c r="K28" s="9"/>
      <c r="L28" s="9"/>
      <c r="M28" s="9"/>
    </row>
    <row r="29" spans="2:13" x14ac:dyDescent="0.2">
      <c r="B29" s="1" t="s">
        <v>10</v>
      </c>
      <c r="C29" s="10">
        <v>29904</v>
      </c>
      <c r="D29" s="10">
        <v>33125</v>
      </c>
      <c r="E29" s="10">
        <v>36980</v>
      </c>
      <c r="F29" s="10">
        <v>45968</v>
      </c>
      <c r="G29" s="10">
        <v>53091</v>
      </c>
      <c r="I29" s="9">
        <f>G30</f>
        <v>60186</v>
      </c>
      <c r="J29" s="9">
        <f t="shared" ref="J29:M29" si="12">I30</f>
        <v>74083.707275756606</v>
      </c>
      <c r="K29" s="9">
        <f t="shared" si="12"/>
        <v>84196.75592023533</v>
      </c>
      <c r="L29" s="9">
        <f t="shared" si="12"/>
        <v>100855.91084515469</v>
      </c>
      <c r="M29" s="9">
        <f t="shared" si="12"/>
        <v>117090.52071213236</v>
      </c>
    </row>
    <row r="30" spans="2:13" x14ac:dyDescent="0.2">
      <c r="B30" s="1" t="s">
        <v>11</v>
      </c>
      <c r="C30" s="10">
        <v>33125</v>
      </c>
      <c r="D30" s="10">
        <v>36980</v>
      </c>
      <c r="E30" s="10">
        <v>45968</v>
      </c>
      <c r="F30" s="10">
        <v>53091</v>
      </c>
      <c r="G30" s="10">
        <v>60186</v>
      </c>
      <c r="I30" s="9">
        <f>(2*I36*I14)/I10-I29</f>
        <v>74083.707275756606</v>
      </c>
      <c r="J30" s="9">
        <f t="shared" ref="J30:M30" si="13">(2*J36*J14)/J10-J29</f>
        <v>84196.75592023533</v>
      </c>
      <c r="K30" s="9">
        <f t="shared" si="13"/>
        <v>100855.91084515469</v>
      </c>
      <c r="L30" s="9">
        <f t="shared" si="13"/>
        <v>117090.52071213236</v>
      </c>
      <c r="M30" s="9">
        <f t="shared" si="13"/>
        <v>138117.45024205107</v>
      </c>
    </row>
    <row r="31" spans="2:13" x14ac:dyDescent="0.2">
      <c r="C31" s="9"/>
      <c r="D31" s="9"/>
      <c r="E31" s="9"/>
      <c r="F31" s="9"/>
      <c r="G31" s="9"/>
      <c r="I31" s="9"/>
      <c r="J31" s="9"/>
      <c r="K31" s="9"/>
      <c r="L31" s="9"/>
      <c r="M31" s="9"/>
    </row>
    <row r="32" spans="2:13" x14ac:dyDescent="0.2">
      <c r="C32" s="9"/>
      <c r="D32" s="9"/>
      <c r="E32" s="9"/>
      <c r="F32" s="9"/>
      <c r="G32" s="9"/>
      <c r="I32" s="9"/>
      <c r="J32" s="9"/>
      <c r="K32" s="9"/>
      <c r="L32" s="9"/>
      <c r="M32" s="9"/>
    </row>
    <row r="33" spans="2:13" x14ac:dyDescent="0.2">
      <c r="B33" s="8" t="s">
        <v>0</v>
      </c>
      <c r="C33" s="9"/>
      <c r="D33" s="9"/>
      <c r="E33" s="9"/>
      <c r="F33" s="9"/>
      <c r="G33" s="9"/>
      <c r="I33" s="9"/>
      <c r="J33" s="9"/>
      <c r="K33" s="9"/>
      <c r="L33" s="9"/>
      <c r="M33" s="9"/>
    </row>
    <row r="34" spans="2:13" x14ac:dyDescent="0.2">
      <c r="B34" s="1" t="s">
        <v>15</v>
      </c>
      <c r="C34" s="9">
        <f>((C19+C20)/2)/C14*C10</f>
        <v>256.62292669876939</v>
      </c>
      <c r="D34" s="9">
        <f t="shared" ref="D34:G34" si="14">((D19+D20)/2)/D14*D10</f>
        <v>253.40372309482257</v>
      </c>
      <c r="E34" s="9">
        <f t="shared" si="14"/>
        <v>250.56631355932203</v>
      </c>
      <c r="F34" s="9">
        <f t="shared" si="14"/>
        <v>235.42436388985709</v>
      </c>
      <c r="G34" s="9">
        <f t="shared" si="14"/>
        <v>246.4656133688953</v>
      </c>
      <c r="I34" s="9">
        <f>AVERAGE(E34:G34)</f>
        <v>244.15209693935813</v>
      </c>
      <c r="J34" s="9">
        <f t="shared" ref="J34:K36" si="15">AVERAGE(F34:I34)</f>
        <v>242.01402473270352</v>
      </c>
      <c r="K34" s="9">
        <f t="shared" si="15"/>
        <v>244.21057834698567</v>
      </c>
      <c r="L34" s="9">
        <f t="shared" ref="L34:M34" si="16">AVERAGE(I34:K34)</f>
        <v>243.45890000634913</v>
      </c>
      <c r="M34" s="9">
        <f t="shared" si="16"/>
        <v>243.22783436201277</v>
      </c>
    </row>
    <row r="35" spans="2:13" x14ac:dyDescent="0.2">
      <c r="B35" s="1" t="s">
        <v>16</v>
      </c>
      <c r="C35" s="9">
        <f>((C24+C25)/2)/C12*C10</f>
        <v>96.218055555555566</v>
      </c>
      <c r="D35" s="9">
        <f t="shared" ref="D35:G35" si="17">((D24+D25)/2)/D12*D10</f>
        <v>97.092685370741478</v>
      </c>
      <c r="E35" s="9">
        <f t="shared" si="17"/>
        <v>102.09571428571428</v>
      </c>
      <c r="F35" s="9">
        <f t="shared" si="17"/>
        <v>98.687635968092806</v>
      </c>
      <c r="G35" s="9">
        <f t="shared" si="17"/>
        <v>100.00829374952878</v>
      </c>
      <c r="I35" s="9">
        <f>AVERAGE(E35:G35)</f>
        <v>100.26388133444529</v>
      </c>
      <c r="J35" s="9">
        <f t="shared" si="15"/>
        <v>99.653270350688956</v>
      </c>
      <c r="K35" s="9">
        <f t="shared" si="15"/>
        <v>99.975148478221001</v>
      </c>
      <c r="L35" s="9">
        <f t="shared" ref="L35:L36" si="18">AVERAGE(I35:K35)</f>
        <v>99.964100054451748</v>
      </c>
      <c r="M35" s="9">
        <f t="shared" ref="M35:M36" si="19">AVERAGE(J35:L35)</f>
        <v>99.864172961120573</v>
      </c>
    </row>
    <row r="36" spans="2:13" x14ac:dyDescent="0.2">
      <c r="B36" s="1" t="s">
        <v>17</v>
      </c>
      <c r="C36" s="9">
        <f>((C29+C30)/2)/C14*C10</f>
        <v>307.72585607276619</v>
      </c>
      <c r="D36" s="9">
        <f t="shared" ref="D36:G36" si="20">((D29+D30)/2)/D14*D10</f>
        <v>310.96604130308322</v>
      </c>
      <c r="E36" s="9">
        <f t="shared" si="20"/>
        <v>320.72055084745762</v>
      </c>
      <c r="F36" s="9">
        <f t="shared" si="20"/>
        <v>315.06217323109098</v>
      </c>
      <c r="G36" s="9">
        <f t="shared" si="20"/>
        <v>311.51473712761629</v>
      </c>
      <c r="I36" s="9">
        <f>AVERAGE(E36:G36)</f>
        <v>315.765820402055</v>
      </c>
      <c r="J36" s="9">
        <f t="shared" si="15"/>
        <v>314.11424358692074</v>
      </c>
      <c r="K36" s="9">
        <f t="shared" si="15"/>
        <v>313.79826703886403</v>
      </c>
      <c r="L36" s="9">
        <f t="shared" si="18"/>
        <v>314.55944367594657</v>
      </c>
      <c r="M36" s="9">
        <f t="shared" si="19"/>
        <v>314.15731810057713</v>
      </c>
    </row>
    <row r="37" spans="2:13" x14ac:dyDescent="0.2">
      <c r="B37" s="13" t="s">
        <v>18</v>
      </c>
      <c r="C37" s="14">
        <f>C34+C35-C36</f>
        <v>45.115126181558765</v>
      </c>
      <c r="D37" s="14">
        <f t="shared" ref="D37:M37" si="21">D34+D35-D36</f>
        <v>39.530367162480843</v>
      </c>
      <c r="E37" s="14">
        <f t="shared" si="21"/>
        <v>31.941476997578661</v>
      </c>
      <c r="F37" s="14">
        <f t="shared" si="21"/>
        <v>19.04982662685893</v>
      </c>
      <c r="G37" s="14">
        <f t="shared" si="21"/>
        <v>34.959169990807823</v>
      </c>
      <c r="I37" s="14">
        <f t="shared" si="21"/>
        <v>28.650157871748434</v>
      </c>
      <c r="J37" s="14">
        <f t="shared" si="21"/>
        <v>27.55305149647171</v>
      </c>
      <c r="K37" s="14">
        <f t="shared" si="21"/>
        <v>30.387459786342617</v>
      </c>
      <c r="L37" s="14">
        <f t="shared" si="21"/>
        <v>28.863556384854292</v>
      </c>
      <c r="M37" s="14">
        <f t="shared" si="21"/>
        <v>28.934689222556187</v>
      </c>
    </row>
    <row r="38" spans="2:13" x14ac:dyDescent="0.2">
      <c r="C38" s="9"/>
      <c r="D38" s="9"/>
      <c r="E38" s="9"/>
      <c r="F38" s="9"/>
      <c r="G38" s="9"/>
      <c r="I38" s="9"/>
      <c r="J38" s="9"/>
      <c r="K38" s="9"/>
      <c r="L38" s="9"/>
      <c r="M38" s="9"/>
    </row>
    <row r="39" spans="2:13" x14ac:dyDescent="0.2">
      <c r="C39" s="9"/>
      <c r="D39" s="9"/>
      <c r="E39" s="9"/>
      <c r="F39" s="9"/>
      <c r="G39" s="9"/>
      <c r="I39" s="15"/>
      <c r="J39" s="9"/>
      <c r="K39" s="9"/>
      <c r="L39" s="9"/>
      <c r="M39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2019-11-04T06:11:18Z</dcterms:created>
  <dcterms:modified xsi:type="dcterms:W3CDTF">2019-11-05T05:40:18Z</dcterms:modified>
</cp:coreProperties>
</file>