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D:\Work\Magnimetrics\Blog Posts\WACC Amazon\"/>
    </mc:Choice>
  </mc:AlternateContent>
  <xr:revisionPtr revIDLastSave="0" documentId="13_ncr:1_{BC9B5E1E-9F5C-4138-8CF7-5A3E70D4F0B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WACC" sheetId="1" r:id="rId1"/>
    <sheet name="AMZN" sheetId="8" r:id="rId2"/>
    <sheet name="COST" sheetId="2" r:id="rId3"/>
    <sheet name="TGT" sheetId="3" r:id="rId4"/>
    <sheet name="GOOG" sheetId="4" r:id="rId5"/>
    <sheet name="MSFT" sheetId="5" r:id="rId6"/>
    <sheet name="NFLX" sheetId="6" r:id="rId7"/>
    <sheet name="ETSY" sheetId="7" r:id="rId8"/>
  </sheets>
  <definedNames>
    <definedName name="CIQWBGuid" hidden="1">"da0b49e8-ab22-48c3-8d5d-ba9f9e1e7000"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"03/16/2019 08:38:47"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3" i="1" l="1"/>
  <c r="M13" i="1" s="1"/>
  <c r="K8" i="1" l="1"/>
  <c r="K12" i="1"/>
  <c r="E15" i="8" l="1"/>
  <c r="G21" i="1" s="1"/>
  <c r="E11" i="8"/>
  <c r="E10" i="8"/>
  <c r="E9" i="8"/>
  <c r="E8" i="8"/>
  <c r="E11" i="7"/>
  <c r="E10" i="7"/>
  <c r="E9" i="7"/>
  <c r="E8" i="7"/>
  <c r="E11" i="6"/>
  <c r="E10" i="6"/>
  <c r="E9" i="6"/>
  <c r="E8" i="6"/>
  <c r="E11" i="5"/>
  <c r="E10" i="5"/>
  <c r="E9" i="5"/>
  <c r="E8" i="5"/>
  <c r="E11" i="4"/>
  <c r="E10" i="4"/>
  <c r="E9" i="4"/>
  <c r="E8" i="4"/>
  <c r="E12" i="4" s="1"/>
  <c r="L10" i="1" s="1"/>
  <c r="K10" i="1"/>
  <c r="E11" i="3"/>
  <c r="E10" i="3"/>
  <c r="E9" i="3"/>
  <c r="E8" i="3"/>
  <c r="K9" i="1"/>
  <c r="E8" i="2"/>
  <c r="E9" i="2"/>
  <c r="E12" i="2" s="1"/>
  <c r="L8" i="1" s="1"/>
  <c r="M8" i="1" s="1"/>
  <c r="E10" i="2"/>
  <c r="E11" i="2"/>
  <c r="E12" i="5" l="1"/>
  <c r="L11" i="1" s="1"/>
  <c r="E12" i="8"/>
  <c r="E12" i="7"/>
  <c r="E12" i="6"/>
  <c r="M10" i="1"/>
  <c r="E12" i="3"/>
  <c r="L9" i="1" s="1"/>
  <c r="L12" i="1" l="1"/>
  <c r="M12" i="1" s="1"/>
  <c r="L18" i="1"/>
  <c r="H18" i="1"/>
  <c r="L17" i="1"/>
  <c r="H17" i="1"/>
  <c r="L16" i="1"/>
  <c r="H16" i="1"/>
  <c r="L15" i="1"/>
  <c r="H15" i="1"/>
  <c r="K11" i="1"/>
  <c r="M11" i="1" s="1"/>
  <c r="M9" i="1"/>
  <c r="G28" i="1" l="1"/>
  <c r="G22" i="1"/>
  <c r="G23" i="1"/>
  <c r="F36" i="1" s="1"/>
  <c r="M17" i="1"/>
  <c r="M16" i="1"/>
  <c r="M15" i="1"/>
  <c r="M18" i="1"/>
  <c r="G26" i="1" s="1"/>
  <c r="K18" i="1"/>
  <c r="G27" i="1" s="1"/>
  <c r="D37" i="1" s="1"/>
  <c r="K15" i="1"/>
  <c r="K16" i="1"/>
  <c r="K17" i="1"/>
  <c r="G30" i="1" l="1"/>
  <c r="D36" i="1"/>
  <c r="G36" i="1" s="1"/>
  <c r="G33" i="1" l="1"/>
  <c r="F37" i="1" s="1"/>
  <c r="G37" i="1" s="1"/>
  <c r="G38" i="1" s="1"/>
  <c r="G39" i="1" s="1"/>
</calcChain>
</file>

<file path=xl/sharedStrings.xml><?xml version="1.0" encoding="utf-8"?>
<sst xmlns="http://schemas.openxmlformats.org/spreadsheetml/2006/main" count="159" uniqueCount="93">
  <si>
    <t>in EUR'mil</t>
  </si>
  <si>
    <t xml:space="preserve">Name </t>
  </si>
  <si>
    <t xml:space="preserve">Ticker </t>
  </si>
  <si>
    <t xml:space="preserve">Index </t>
  </si>
  <si>
    <t xml:space="preserve">Unlevered beta </t>
  </si>
  <si>
    <t xml:space="preserve"> </t>
  </si>
  <si>
    <t xml:space="preserve">High </t>
  </si>
  <si>
    <t xml:space="preserve">Low </t>
  </si>
  <si>
    <t xml:space="preserve">Mean </t>
  </si>
  <si>
    <t xml:space="preserve">Median </t>
  </si>
  <si>
    <t xml:space="preserve">Cost of equity calculation </t>
  </si>
  <si>
    <t xml:space="preserve">Cost of debt calculation </t>
  </si>
  <si>
    <t xml:space="preserve">Selected asset beta </t>
  </si>
  <si>
    <t xml:space="preserve">Debt borrowing rate </t>
  </si>
  <si>
    <t xml:space="preserve">Expected income tax rate </t>
  </si>
  <si>
    <t xml:space="preserve">After-tax cost of debt </t>
  </si>
  <si>
    <t xml:space="preserve">Relevered beta </t>
  </si>
  <si>
    <t xml:space="preserve">Weighted Average Cost of Capital </t>
  </si>
  <si>
    <t xml:space="preserve">Debt </t>
  </si>
  <si>
    <t xml:space="preserve">Weight </t>
  </si>
  <si>
    <t>Cost of debt</t>
  </si>
  <si>
    <t xml:space="preserve">Country specific risk premium </t>
  </si>
  <si>
    <t xml:space="preserve">Equity </t>
  </si>
  <si>
    <t>Cost of equity</t>
  </si>
  <si>
    <t xml:space="preserve">WACC </t>
  </si>
  <si>
    <t xml:space="preserve">Cost of equity capital </t>
  </si>
  <si>
    <t xml:space="preserve">WACC (Rounded) </t>
  </si>
  <si>
    <t>Amazon.com, Inc. (AMZN)</t>
  </si>
  <si>
    <t>Costco Wholesale (NASDAQ:COST)</t>
  </si>
  <si>
    <t>Target (NYSE:TGT)</t>
  </si>
  <si>
    <t>Microsoft (NASDAQ:MSFT)</t>
  </si>
  <si>
    <t>Netflix (NASDAQ:NFLX)</t>
  </si>
  <si>
    <t>Etsy (NASDAQ:ETSY)</t>
  </si>
  <si>
    <t>NASDAQ</t>
  </si>
  <si>
    <t>NYSE</t>
  </si>
  <si>
    <t>COST</t>
  </si>
  <si>
    <t>TGT</t>
  </si>
  <si>
    <t>MSFT</t>
  </si>
  <si>
    <t>NFLX</t>
  </si>
  <si>
    <t>ETSY</t>
  </si>
  <si>
    <t>Currency</t>
  </si>
  <si>
    <t>USD</t>
  </si>
  <si>
    <t>Beta (5Y Monthly)</t>
  </si>
  <si>
    <t>Market cap (mil.)</t>
  </si>
  <si>
    <t>Total debt (mil.)</t>
  </si>
  <si>
    <t>8/30/2019</t>
  </si>
  <si>
    <t>8/30/2018</t>
  </si>
  <si>
    <t>8/30/2017</t>
  </si>
  <si>
    <t>8/30/2016</t>
  </si>
  <si>
    <t>Income Before Tax</t>
  </si>
  <si>
    <t>Income Tax Expense</t>
  </si>
  <si>
    <t>Target</t>
  </si>
  <si>
    <t>1/30/2020</t>
  </si>
  <si>
    <t>1/30/2019</t>
  </si>
  <si>
    <t>1/30/2018</t>
  </si>
  <si>
    <t>1/30/2017</t>
  </si>
  <si>
    <t>Alphabet (NASDAQ:GOOG)</t>
  </si>
  <si>
    <t>GOOG</t>
  </si>
  <si>
    <t>12/30/2019</t>
  </si>
  <si>
    <t>12/30/2018</t>
  </si>
  <si>
    <t>12/30/2017</t>
  </si>
  <si>
    <t>12/30/2016</t>
  </si>
  <si>
    <t>Microsoft</t>
  </si>
  <si>
    <t>6/29/2019</t>
  </si>
  <si>
    <t>6/29/2018</t>
  </si>
  <si>
    <t>6/29/2017</t>
  </si>
  <si>
    <t>6/29/2016</t>
  </si>
  <si>
    <t>Netflix</t>
  </si>
  <si>
    <t>Etsy</t>
  </si>
  <si>
    <t>Interest Expense</t>
  </si>
  <si>
    <t>Debt</t>
  </si>
  <si>
    <t>Rate</t>
  </si>
  <si>
    <t>Risk-free rate:</t>
  </si>
  <si>
    <t>Equity market risk premium</t>
  </si>
  <si>
    <t>Total debt/ market cap</t>
  </si>
  <si>
    <t xml:space="preserve">4Yr Average tax rate </t>
  </si>
  <si>
    <t>Expected income tax rate  (4Yr Average)</t>
  </si>
  <si>
    <t>Period</t>
  </si>
  <si>
    <t>Tax</t>
  </si>
  <si>
    <t>Average Tax %</t>
  </si>
  <si>
    <t>in USD'000</t>
  </si>
  <si>
    <t>WACC Calculation</t>
  </si>
  <si>
    <t>NASDAQ:COST</t>
  </si>
  <si>
    <t>Costco Wholesale</t>
  </si>
  <si>
    <t>NASDAQ:ETSY</t>
  </si>
  <si>
    <t>Total debt / Market cap</t>
  </si>
  <si>
    <t>NYSE:TGT</t>
  </si>
  <si>
    <t>Alphabet</t>
  </si>
  <si>
    <t>NASDAQ:GOOG</t>
  </si>
  <si>
    <t>NASDAQ:MSFT</t>
  </si>
  <si>
    <t>NASDAQ:NFLX</t>
  </si>
  <si>
    <t>Amazon.com</t>
  </si>
  <si>
    <t>NASDAQ:AMZN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</si>
</sst>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1"/>
      <name val="Arial"/>
      <family val="2"/>
    </font>
    <font>
      <sz val="8"/>
      <color rgb="FF0070C0"/>
      <name val="Arial"/>
      <family val="2"/>
    </font>
    <font>
      <sz val="8"/>
      <color rgb="FF00B050"/>
      <name val="Arial"/>
      <family val="2"/>
    </font>
    <font>
      <b/>
      <sz val="8"/>
      <color theme="0"/>
      <name val="Arial"/>
      <family val="2"/>
    </font>
    <font>
      <b/>
      <sz val="12"/>
      <color indexed="56"/>
      <name val="Arial"/>
      <family val="2"/>
    </font>
    <font>
      <b/>
      <i/>
      <sz val="8"/>
      <color indexed="56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9" fillId="0" borderId="0" xfId="0" applyFont="1" applyFill="1"/>
    <xf numFmtId="10" fontId="2" fillId="0" borderId="0" xfId="2" applyNumberFormat="1" applyFont="1" applyFill="1"/>
    <xf numFmtId="165" fontId="2" fillId="0" borderId="0" xfId="1" applyNumberFormat="1" applyFont="1" applyFill="1"/>
    <xf numFmtId="10" fontId="2" fillId="0" borderId="0" xfId="0" applyNumberFormat="1" applyFont="1" applyFill="1"/>
    <xf numFmtId="0" fontId="8" fillId="2" borderId="0" xfId="0" applyFont="1" applyFill="1"/>
    <xf numFmtId="164" fontId="8" fillId="2" borderId="0" xfId="1" applyFont="1" applyFill="1"/>
    <xf numFmtId="10" fontId="8" fillId="2" borderId="0" xfId="2" applyNumberFormat="1" applyFont="1" applyFill="1"/>
    <xf numFmtId="10" fontId="2" fillId="0" borderId="0" xfId="0" applyNumberFormat="1" applyFont="1"/>
    <xf numFmtId="0" fontId="8" fillId="0" borderId="0" xfId="0" applyFont="1"/>
    <xf numFmtId="0" fontId="2" fillId="0" borderId="2" xfId="0" applyFont="1" applyBorder="1"/>
    <xf numFmtId="0" fontId="2" fillId="0" borderId="3" xfId="0" applyFont="1" applyBorder="1"/>
    <xf numFmtId="164" fontId="2" fillId="0" borderId="4" xfId="0" applyNumberFormat="1" applyFont="1" applyBorder="1"/>
    <xf numFmtId="10" fontId="10" fillId="0" borderId="4" xfId="0" applyNumberFormat="1" applyFont="1" applyBorder="1"/>
    <xf numFmtId="0" fontId="2" fillId="0" borderId="5" xfId="0" applyFont="1" applyBorder="1"/>
    <xf numFmtId="0" fontId="2" fillId="0" borderId="0" xfId="0" applyFont="1" applyBorder="1"/>
    <xf numFmtId="10" fontId="2" fillId="0" borderId="6" xfId="0" applyNumberFormat="1" applyFont="1" applyBorder="1"/>
    <xf numFmtId="10" fontId="9" fillId="0" borderId="6" xfId="0" applyNumberFormat="1" applyFont="1" applyBorder="1"/>
    <xf numFmtId="0" fontId="2" fillId="0" borderId="7" xfId="0" applyFont="1" applyBorder="1"/>
    <xf numFmtId="0" fontId="2" fillId="0" borderId="1" xfId="0" applyFont="1" applyBorder="1"/>
    <xf numFmtId="10" fontId="2" fillId="0" borderId="8" xfId="0" applyNumberFormat="1" applyFont="1" applyBorder="1"/>
    <xf numFmtId="10" fontId="8" fillId="0" borderId="0" xfId="0" applyNumberFormat="1" applyFont="1"/>
    <xf numFmtId="164" fontId="2" fillId="0" borderId="6" xfId="1" applyFont="1" applyBorder="1" applyAlignment="1"/>
    <xf numFmtId="0" fontId="2" fillId="0" borderId="3" xfId="0" applyFont="1" applyBorder="1" applyAlignment="1">
      <alignment horizontal="right"/>
    </xf>
    <xf numFmtId="10" fontId="2" fillId="0" borderId="3" xfId="0" applyNumberFormat="1" applyFont="1" applyBorder="1"/>
    <xf numFmtId="10" fontId="2" fillId="0" borderId="4" xfId="0" applyNumberFormat="1" applyFont="1" applyBorder="1"/>
    <xf numFmtId="10" fontId="9" fillId="0" borderId="8" xfId="0" applyNumberFormat="1" applyFont="1" applyBorder="1"/>
    <xf numFmtId="0" fontId="2" fillId="0" borderId="0" xfId="0" applyFont="1" applyBorder="1" applyAlignment="1">
      <alignment horizontal="right"/>
    </xf>
    <xf numFmtId="10" fontId="2" fillId="0" borderId="0" xfId="0" applyNumberFormat="1" applyFont="1" applyBorder="1"/>
    <xf numFmtId="10" fontId="8" fillId="0" borderId="0" xfId="2" applyNumberFormat="1" applyFont="1"/>
    <xf numFmtId="0" fontId="8" fillId="3" borderId="0" xfId="0" applyFont="1" applyFill="1"/>
    <xf numFmtId="0" fontId="2" fillId="3" borderId="0" xfId="0" applyFont="1" applyFill="1"/>
    <xf numFmtId="10" fontId="8" fillId="3" borderId="0" xfId="0" applyNumberFormat="1" applyFont="1" applyFill="1"/>
    <xf numFmtId="166" fontId="2" fillId="0" borderId="0" xfId="1" applyNumberFormat="1" applyFont="1" applyFill="1"/>
    <xf numFmtId="166" fontId="2" fillId="0" borderId="0" xfId="0" applyNumberFormat="1" applyFont="1"/>
    <xf numFmtId="10" fontId="2" fillId="0" borderId="0" xfId="2" applyNumberFormat="1" applyFont="1"/>
    <xf numFmtId="166" fontId="9" fillId="0" borderId="0" xfId="1" applyNumberFormat="1" applyFont="1" applyFill="1"/>
    <xf numFmtId="10" fontId="10" fillId="0" borderId="0" xfId="0" applyNumberFormat="1" applyFont="1" applyFill="1"/>
    <xf numFmtId="166" fontId="2" fillId="0" borderId="0" xfId="1" applyNumberFormat="1" applyFont="1"/>
    <xf numFmtId="10" fontId="10" fillId="3" borderId="0" xfId="0" applyNumberFormat="1" applyFont="1" applyFill="1"/>
    <xf numFmtId="0" fontId="11" fillId="4" borderId="1" xfId="0" applyFont="1" applyFill="1" applyBorder="1" applyAlignment="1">
      <alignment wrapText="1"/>
    </xf>
    <xf numFmtId="3" fontId="2" fillId="0" borderId="0" xfId="0" applyNumberFormat="1" applyFont="1"/>
    <xf numFmtId="0" fontId="12" fillId="0" borderId="0" xfId="0" applyFont="1"/>
    <xf numFmtId="0" fontId="13" fillId="0" borderId="0" xfId="0" applyFont="1"/>
    <xf numFmtId="0" fontId="11" fillId="4" borderId="0" xfId="0" applyFont="1" applyFill="1"/>
    <xf numFmtId="166" fontId="11" fillId="4" borderId="0" xfId="1" applyNumberFormat="1" applyFont="1" applyFill="1"/>
    <xf numFmtId="0" fontId="14" fillId="4" borderId="0" xfId="0" applyFont="1" applyFill="1"/>
    <xf numFmtId="166" fontId="14" fillId="4" borderId="0" xfId="1" applyNumberFormat="1" applyFont="1" applyFill="1"/>
    <xf numFmtId="3" fontId="2" fillId="0" borderId="9" xfId="0" applyNumberFormat="1" applyFont="1" applyBorder="1"/>
    <xf numFmtId="10" fontId="8" fillId="0" borderId="9" xfId="0" applyNumberFormat="1" applyFont="1" applyBorder="1"/>
    <xf numFmtId="0" fontId="2" fillId="0" borderId="9" xfId="0" applyFont="1" applyBorder="1"/>
    <xf numFmtId="10" fontId="15" fillId="0" borderId="6" xfId="0" applyNumberFormat="1" applyFont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3"/>
  <sheetViews>
    <sheetView showGridLines="0" tabSelected="1" zoomScaleNormal="100" workbookViewId="0">
      <selection activeCell="B3" sqref="B3"/>
    </sheetView>
  </sheetViews>
  <sheetFormatPr defaultRowHeight="11.25" x14ac:dyDescent="0.2"/>
  <cols>
    <col min="1" max="1" width="1.85546875" style="1" bestFit="1" customWidth="1"/>
    <col min="2" max="2" width="28.28515625" style="1" bestFit="1" customWidth="1"/>
    <col min="3" max="3" width="6.140625" style="1" bestFit="1" customWidth="1"/>
    <col min="4" max="4" width="8.28515625" style="1" bestFit="1" customWidth="1"/>
    <col min="5" max="5" width="10.5703125" style="1" bestFit="1" customWidth="1"/>
    <col min="6" max="6" width="6.28515625" style="1" bestFit="1" customWidth="1"/>
    <col min="7" max="7" width="7.42578125" style="1" bestFit="1" customWidth="1"/>
    <col min="8" max="8" width="14.7109375" style="1" bestFit="1" customWidth="1"/>
    <col min="9" max="9" width="8.85546875" style="1" bestFit="1" customWidth="1"/>
    <col min="10" max="10" width="9" style="1" bestFit="1" customWidth="1"/>
    <col min="11" max="11" width="9.85546875" style="1" bestFit="1" customWidth="1"/>
    <col min="12" max="12" width="10.5703125" style="1" bestFit="1" customWidth="1"/>
    <col min="13" max="14" width="9" style="1" bestFit="1" customWidth="1"/>
    <col min="15" max="15" width="3.5703125" style="1" customWidth="1"/>
    <col min="16" max="16" width="6.85546875" style="1" bestFit="1" customWidth="1"/>
    <col min="17" max="17" width="9.140625" style="1" customWidth="1"/>
    <col min="18" max="16384" width="9.140625" style="1"/>
  </cols>
  <sheetData>
    <row r="1" spans="1:15" x14ac:dyDescent="0.2">
      <c r="B1" s="2"/>
    </row>
    <row r="2" spans="1:15" ht="15.75" x14ac:dyDescent="0.25">
      <c r="B2" s="3" t="s">
        <v>81</v>
      </c>
    </row>
    <row r="3" spans="1:15" ht="12" x14ac:dyDescent="0.2">
      <c r="B3" s="4" t="s">
        <v>27</v>
      </c>
    </row>
    <row r="5" spans="1:15" x14ac:dyDescent="0.2">
      <c r="B5" s="5" t="s">
        <v>0</v>
      </c>
    </row>
    <row r="7" spans="1:15" ht="22.5" x14ac:dyDescent="0.2">
      <c r="A7" s="6"/>
      <c r="B7" s="46" t="s">
        <v>1</v>
      </c>
      <c r="C7" s="46"/>
      <c r="D7" s="46" t="s">
        <v>40</v>
      </c>
      <c r="E7" s="46" t="s">
        <v>2</v>
      </c>
      <c r="F7" s="46"/>
      <c r="G7" s="46" t="s">
        <v>3</v>
      </c>
      <c r="H7" s="46" t="s">
        <v>42</v>
      </c>
      <c r="I7" s="46" t="s">
        <v>44</v>
      </c>
      <c r="J7" s="46" t="s">
        <v>43</v>
      </c>
      <c r="K7" s="46" t="s">
        <v>74</v>
      </c>
      <c r="L7" s="46" t="s">
        <v>75</v>
      </c>
      <c r="M7" s="46" t="s">
        <v>4</v>
      </c>
      <c r="N7" s="6"/>
      <c r="O7" s="6"/>
    </row>
    <row r="8" spans="1:15" x14ac:dyDescent="0.2">
      <c r="A8" s="1">
        <v>1</v>
      </c>
      <c r="B8" s="1" t="s">
        <v>28</v>
      </c>
      <c r="D8" s="1" t="s">
        <v>41</v>
      </c>
      <c r="E8" s="1" t="s">
        <v>35</v>
      </c>
      <c r="G8" s="1" t="s">
        <v>33</v>
      </c>
      <c r="H8" s="7">
        <v>0.75</v>
      </c>
      <c r="I8" s="42">
        <v>8780</v>
      </c>
      <c r="J8" s="42">
        <v>124160</v>
      </c>
      <c r="K8" s="8">
        <f t="shared" ref="K8:K13" si="0">I8/J8</f>
        <v>7.0715206185567009E-2</v>
      </c>
      <c r="L8" s="43">
        <f>COST!E12</f>
        <v>0.29462829833113563</v>
      </c>
      <c r="M8" s="9">
        <f t="shared" ref="M8:M13" si="1">H8/(1+((1-L8)*K8))</f>
        <v>0.71436701243509981</v>
      </c>
    </row>
    <row r="9" spans="1:15" x14ac:dyDescent="0.2">
      <c r="A9" s="1">
        <v>2</v>
      </c>
      <c r="B9" s="1" t="s">
        <v>29</v>
      </c>
      <c r="D9" s="1" t="s">
        <v>41</v>
      </c>
      <c r="E9" s="1" t="s">
        <v>36</v>
      </c>
      <c r="G9" s="1" t="s">
        <v>34</v>
      </c>
      <c r="H9" s="7">
        <v>0.65</v>
      </c>
      <c r="I9" s="42">
        <v>13970</v>
      </c>
      <c r="J9" s="42">
        <v>56120</v>
      </c>
      <c r="K9" s="8">
        <f t="shared" si="0"/>
        <v>0.24893086243763365</v>
      </c>
      <c r="L9" s="43">
        <f>TGT!E12</f>
        <v>0.23663380273047335</v>
      </c>
      <c r="M9" s="9">
        <f t="shared" si="1"/>
        <v>0.54620682618122085</v>
      </c>
    </row>
    <row r="10" spans="1:15" x14ac:dyDescent="0.2">
      <c r="A10" s="1">
        <v>3</v>
      </c>
      <c r="B10" s="1" t="s">
        <v>56</v>
      </c>
      <c r="D10" s="1" t="s">
        <v>41</v>
      </c>
      <c r="E10" s="1" t="s">
        <v>57</v>
      </c>
      <c r="G10" s="1" t="s">
        <v>33</v>
      </c>
      <c r="H10" s="7">
        <v>1.05</v>
      </c>
      <c r="I10" s="42">
        <v>15970</v>
      </c>
      <c r="J10" s="42">
        <v>921140</v>
      </c>
      <c r="K10" s="10">
        <f t="shared" si="0"/>
        <v>1.7337212584406278E-2</v>
      </c>
      <c r="L10" s="43">
        <f>GOOG!E12</f>
        <v>0.24519073794902499</v>
      </c>
      <c r="M10" s="9">
        <f t="shared" ref="M10" si="2">H10/(1+((1-L10)*K10))</f>
        <v>1.0364368877332375</v>
      </c>
    </row>
    <row r="11" spans="1:15" x14ac:dyDescent="0.2">
      <c r="A11" s="1">
        <v>4</v>
      </c>
      <c r="B11" s="6" t="s">
        <v>30</v>
      </c>
      <c r="D11" s="1" t="s">
        <v>41</v>
      </c>
      <c r="E11" s="1" t="s">
        <v>37</v>
      </c>
      <c r="G11" s="1" t="s">
        <v>33</v>
      </c>
      <c r="H11" s="7">
        <v>0.96</v>
      </c>
      <c r="I11" s="42">
        <v>87150</v>
      </c>
      <c r="J11" s="42">
        <v>1200000</v>
      </c>
      <c r="K11" s="10">
        <f t="shared" si="0"/>
        <v>7.2624999999999995E-2</v>
      </c>
      <c r="L11" s="43">
        <f>MSFT!E12</f>
        <v>0.22025538804321554</v>
      </c>
      <c r="M11" s="9">
        <f t="shared" si="1"/>
        <v>0.90854977783836466</v>
      </c>
    </row>
    <row r="12" spans="1:15" x14ac:dyDescent="0.2">
      <c r="A12" s="1">
        <v>5</v>
      </c>
      <c r="B12" s="1" t="s">
        <v>31</v>
      </c>
      <c r="D12" s="1" t="s">
        <v>41</v>
      </c>
      <c r="E12" s="1" t="s">
        <v>38</v>
      </c>
      <c r="G12" s="1" t="s">
        <v>33</v>
      </c>
      <c r="H12" s="7">
        <v>1.03</v>
      </c>
      <c r="I12" s="42">
        <v>16370</v>
      </c>
      <c r="J12" s="42">
        <v>141980</v>
      </c>
      <c r="K12" s="10">
        <f t="shared" si="0"/>
        <v>0.11529792928581491</v>
      </c>
      <c r="L12" s="43">
        <f>NFLX!E12</f>
        <v>5.9713338928224668E-2</v>
      </c>
      <c r="M12" s="9">
        <f t="shared" si="1"/>
        <v>0.92925642559980792</v>
      </c>
    </row>
    <row r="13" spans="1:15" x14ac:dyDescent="0.2">
      <c r="A13" s="1">
        <v>6</v>
      </c>
      <c r="B13" s="1" t="s">
        <v>32</v>
      </c>
      <c r="D13" s="1" t="s">
        <v>41</v>
      </c>
      <c r="E13" s="1" t="s">
        <v>39</v>
      </c>
      <c r="G13" s="1" t="s">
        <v>33</v>
      </c>
      <c r="H13" s="7">
        <v>1.01</v>
      </c>
      <c r="I13" s="42">
        <v>873</v>
      </c>
      <c r="J13" s="42">
        <v>5240000</v>
      </c>
      <c r="K13" s="10">
        <f t="shared" si="0"/>
        <v>1.6660305343511449E-4</v>
      </c>
      <c r="L13" s="45">
        <v>0</v>
      </c>
      <c r="M13" s="9">
        <f t="shared" si="1"/>
        <v>1.0098317589455039</v>
      </c>
    </row>
    <row r="14" spans="1:15" x14ac:dyDescent="0.2">
      <c r="E14" s="1" t="s">
        <v>5</v>
      </c>
      <c r="G14" s="1" t="s">
        <v>5</v>
      </c>
      <c r="I14" s="44"/>
      <c r="J14" s="44"/>
      <c r="K14" s="1" t="s">
        <v>5</v>
      </c>
      <c r="L14" s="1" t="s">
        <v>5</v>
      </c>
      <c r="M14" s="1" t="s">
        <v>5</v>
      </c>
    </row>
    <row r="15" spans="1:15" x14ac:dyDescent="0.2">
      <c r="G15" s="11" t="s">
        <v>6</v>
      </c>
      <c r="H15" s="12">
        <f>MAX(H8:H13)</f>
        <v>1.05</v>
      </c>
      <c r="I15" s="11"/>
      <c r="J15" s="11"/>
      <c r="K15" s="13">
        <f>MAX(K8:K13)</f>
        <v>0.24893086243763365</v>
      </c>
      <c r="L15" s="13">
        <f>MAX(L8:L13)</f>
        <v>0.29462829833113563</v>
      </c>
      <c r="M15" s="12">
        <f>MAX(M8:M13)</f>
        <v>1.0364368877332375</v>
      </c>
    </row>
    <row r="16" spans="1:15" x14ac:dyDescent="0.2">
      <c r="G16" s="11" t="s">
        <v>7</v>
      </c>
      <c r="H16" s="12">
        <f>MIN(H8:H13)</f>
        <v>0.65</v>
      </c>
      <c r="I16" s="11"/>
      <c r="J16" s="11"/>
      <c r="K16" s="13">
        <f>MIN(K8:K13)</f>
        <v>1.6660305343511449E-4</v>
      </c>
      <c r="L16" s="13">
        <f>MIN(L8:L13)</f>
        <v>0</v>
      </c>
      <c r="M16" s="12">
        <f>MIN(M8:M13)</f>
        <v>0.54620682618122085</v>
      </c>
    </row>
    <row r="17" spans="2:13" x14ac:dyDescent="0.2">
      <c r="G17" s="11" t="s">
        <v>8</v>
      </c>
      <c r="H17" s="12">
        <f>AVERAGE(H8:H13)</f>
        <v>0.90833333333333333</v>
      </c>
      <c r="I17" s="11"/>
      <c r="J17" s="11"/>
      <c r="K17" s="13">
        <f>AVERAGE(K8:K13)</f>
        <v>8.7512135591142834E-2</v>
      </c>
      <c r="L17" s="13">
        <f>AVERAGE(L8:L13)</f>
        <v>0.17607026099701237</v>
      </c>
      <c r="M17" s="12">
        <f>AVERAGE(M8:M13)</f>
        <v>0.8574414481222058</v>
      </c>
    </row>
    <row r="18" spans="2:13" x14ac:dyDescent="0.2">
      <c r="G18" s="11" t="s">
        <v>9</v>
      </c>
      <c r="H18" s="12">
        <f>MEDIAN(H8:H13)</f>
        <v>0.98499999999999999</v>
      </c>
      <c r="I18" s="11"/>
      <c r="J18" s="11"/>
      <c r="K18" s="13">
        <f>MEDIAN(K8:K13)</f>
        <v>7.1670103092783502E-2</v>
      </c>
      <c r="L18" s="13">
        <f>MEDIAN(L8:L13)</f>
        <v>0.22844459538684445</v>
      </c>
      <c r="M18" s="12">
        <f>MEDIAN(M8:M13)</f>
        <v>0.91890310171908629</v>
      </c>
    </row>
    <row r="19" spans="2:13" x14ac:dyDescent="0.2">
      <c r="K19" s="14"/>
      <c r="L19" s="14"/>
    </row>
    <row r="20" spans="2:13" x14ac:dyDescent="0.2">
      <c r="B20" s="15" t="s">
        <v>11</v>
      </c>
    </row>
    <row r="21" spans="2:13" x14ac:dyDescent="0.2">
      <c r="B21" s="16" t="s">
        <v>13</v>
      </c>
      <c r="C21" s="17"/>
      <c r="D21" s="17"/>
      <c r="E21" s="17"/>
      <c r="F21" s="17"/>
      <c r="G21" s="19">
        <f>AMZN!E15</f>
        <v>2.0634511220015476E-2</v>
      </c>
    </row>
    <row r="22" spans="2:13" x14ac:dyDescent="0.2">
      <c r="B22" s="24" t="s">
        <v>14</v>
      </c>
      <c r="C22" s="25"/>
      <c r="D22" s="25"/>
      <c r="E22" s="25"/>
      <c r="F22" s="25"/>
      <c r="G22" s="26">
        <f>L18</f>
        <v>0.22844459538684445</v>
      </c>
    </row>
    <row r="23" spans="2:13" x14ac:dyDescent="0.2">
      <c r="B23" s="15" t="s">
        <v>15</v>
      </c>
      <c r="G23" s="27">
        <f>G21*(1-G22)</f>
        <v>1.5920668653353738E-2</v>
      </c>
    </row>
    <row r="25" spans="2:13" x14ac:dyDescent="0.2">
      <c r="B25" s="15" t="s">
        <v>10</v>
      </c>
    </row>
    <row r="26" spans="2:13" x14ac:dyDescent="0.2">
      <c r="B26" s="16" t="s">
        <v>12</v>
      </c>
      <c r="C26" s="17"/>
      <c r="D26" s="17"/>
      <c r="E26" s="17"/>
      <c r="F26" s="17"/>
      <c r="G26" s="18">
        <f>M18</f>
        <v>0.91890310171908629</v>
      </c>
    </row>
    <row r="27" spans="2:13" x14ac:dyDescent="0.2">
      <c r="B27" s="20" t="s">
        <v>85</v>
      </c>
      <c r="C27" s="21"/>
      <c r="D27" s="21"/>
      <c r="E27" s="21"/>
      <c r="F27" s="21"/>
      <c r="G27" s="22">
        <f>K18</f>
        <v>7.1670103092783502E-2</v>
      </c>
    </row>
    <row r="28" spans="2:13" x14ac:dyDescent="0.2">
      <c r="B28" s="20" t="s">
        <v>76</v>
      </c>
      <c r="C28" s="21"/>
      <c r="D28" s="21"/>
      <c r="E28" s="21"/>
      <c r="F28" s="21"/>
      <c r="G28" s="57">
        <f>L18</f>
        <v>0.22844459538684445</v>
      </c>
    </row>
    <row r="29" spans="2:13" x14ac:dyDescent="0.2">
      <c r="B29" s="20" t="s">
        <v>72</v>
      </c>
      <c r="C29" s="21"/>
      <c r="D29" s="21"/>
      <c r="E29" s="21"/>
      <c r="F29" s="21"/>
      <c r="G29" s="23">
        <v>7.6E-3</v>
      </c>
    </row>
    <row r="30" spans="2:13" x14ac:dyDescent="0.2">
      <c r="B30" s="20" t="s">
        <v>16</v>
      </c>
      <c r="C30" s="21"/>
      <c r="D30" s="21"/>
      <c r="E30" s="21"/>
      <c r="F30" s="21"/>
      <c r="G30" s="28">
        <f>G26*(1+(1-G28)*G27)</f>
        <v>0.96971610499451522</v>
      </c>
    </row>
    <row r="31" spans="2:13" x14ac:dyDescent="0.2">
      <c r="B31" s="20" t="s">
        <v>73</v>
      </c>
      <c r="C31" s="21"/>
      <c r="D31" s="21"/>
      <c r="E31" s="21"/>
      <c r="F31" s="21"/>
      <c r="G31" s="23">
        <v>6.0100000000000001E-2</v>
      </c>
    </row>
    <row r="32" spans="2:13" x14ac:dyDescent="0.2">
      <c r="B32" s="24" t="s">
        <v>21</v>
      </c>
      <c r="C32" s="25"/>
      <c r="D32" s="25"/>
      <c r="E32" s="25"/>
      <c r="F32" s="25"/>
      <c r="G32" s="32">
        <v>0</v>
      </c>
    </row>
    <row r="33" spans="2:16" x14ac:dyDescent="0.2">
      <c r="B33" s="15" t="s">
        <v>25</v>
      </c>
      <c r="G33" s="35">
        <f>G29+G30*G31+G32</f>
        <v>6.5879937910170369E-2</v>
      </c>
    </row>
    <row r="34" spans="2:16" x14ac:dyDescent="0.2">
      <c r="B34" s="1" t="s">
        <v>5</v>
      </c>
      <c r="F34" s="1" t="s">
        <v>5</v>
      </c>
    </row>
    <row r="35" spans="2:16" x14ac:dyDescent="0.2">
      <c r="B35" s="15" t="s">
        <v>17</v>
      </c>
      <c r="N35" s="39"/>
      <c r="O35" s="39"/>
      <c r="P35" s="39"/>
    </row>
    <row r="36" spans="2:16" x14ac:dyDescent="0.2">
      <c r="B36" s="16" t="s">
        <v>18</v>
      </c>
      <c r="C36" s="29" t="s">
        <v>19</v>
      </c>
      <c r="D36" s="30">
        <f>1-D37</f>
        <v>6.6877020163152223E-2</v>
      </c>
      <c r="E36" s="29" t="s">
        <v>20</v>
      </c>
      <c r="F36" s="30">
        <f>G23</f>
        <v>1.5920668653353738E-2</v>
      </c>
      <c r="G36" s="31">
        <f>D36*F36</f>
        <v>1.0647268785412035E-3</v>
      </c>
      <c r="N36" s="39"/>
      <c r="O36" s="39"/>
      <c r="P36" s="39"/>
    </row>
    <row r="37" spans="2:16" x14ac:dyDescent="0.2">
      <c r="B37" s="20" t="s">
        <v>22</v>
      </c>
      <c r="C37" s="33" t="s">
        <v>19</v>
      </c>
      <c r="D37" s="34">
        <f>1/(1+G27)</f>
        <v>0.93312297983684778</v>
      </c>
      <c r="E37" s="33" t="s">
        <v>23</v>
      </c>
      <c r="F37" s="34">
        <f>G33</f>
        <v>6.5879937910170369E-2</v>
      </c>
      <c r="G37" s="22">
        <f>D37*F37</f>
        <v>6.1474083974204688E-2</v>
      </c>
      <c r="N37" s="40"/>
      <c r="O37" s="40"/>
      <c r="P37" s="40"/>
    </row>
    <row r="38" spans="2:16" x14ac:dyDescent="0.2">
      <c r="B38" s="24" t="s">
        <v>24</v>
      </c>
      <c r="C38" s="25"/>
      <c r="D38" s="25"/>
      <c r="E38" s="25"/>
      <c r="F38" s="25"/>
      <c r="G38" s="26">
        <f>SUM(G36:G37)</f>
        <v>6.2538810852745888E-2</v>
      </c>
      <c r="N38" s="40"/>
      <c r="P38" s="40"/>
    </row>
    <row r="39" spans="2:16" x14ac:dyDescent="0.2">
      <c r="B39" s="36" t="s">
        <v>26</v>
      </c>
      <c r="C39" s="37"/>
      <c r="D39" s="37"/>
      <c r="E39" s="37"/>
      <c r="F39" s="37"/>
      <c r="G39" s="38">
        <f>IFERROR(MROUND(G38,0.1%),"n/a")</f>
        <v>6.3E-2</v>
      </c>
    </row>
    <row r="40" spans="2:16" x14ac:dyDescent="0.2">
      <c r="N40" s="40"/>
    </row>
    <row r="43" spans="2:16" x14ac:dyDescent="0.2">
      <c r="N43" s="4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E16"/>
  <sheetViews>
    <sheetView showGridLines="0" zoomScaleNormal="100" workbookViewId="0">
      <selection activeCell="B3" sqref="B3"/>
    </sheetView>
  </sheetViews>
  <sheetFormatPr defaultRowHeight="11.25" x14ac:dyDescent="0.2"/>
  <cols>
    <col min="1" max="1" width="2" style="1" customWidth="1"/>
    <col min="2" max="2" width="8.7109375" style="1" customWidth="1"/>
    <col min="3" max="3" width="15.85546875" style="1" bestFit="1" customWidth="1"/>
    <col min="4" max="4" width="18.5703125" style="1" bestFit="1" customWidth="1"/>
    <col min="5" max="5" width="9.140625" style="1" customWidth="1"/>
    <col min="6" max="16384" width="9.140625" style="1"/>
  </cols>
  <sheetData>
    <row r="2" spans="2:5" ht="15.75" x14ac:dyDescent="0.25">
      <c r="B2" s="3" t="s">
        <v>92</v>
      </c>
    </row>
    <row r="3" spans="2:5" ht="12" x14ac:dyDescent="0.2">
      <c r="B3" s="4" t="s">
        <v>91</v>
      </c>
    </row>
    <row r="5" spans="2:5" x14ac:dyDescent="0.2">
      <c r="B5" s="5" t="s">
        <v>80</v>
      </c>
    </row>
    <row r="7" spans="2:5" x14ac:dyDescent="0.2">
      <c r="B7" s="50" t="s">
        <v>77</v>
      </c>
      <c r="C7" s="50" t="s">
        <v>49</v>
      </c>
      <c r="D7" s="51" t="s">
        <v>50</v>
      </c>
      <c r="E7" s="50" t="s">
        <v>78</v>
      </c>
    </row>
    <row r="8" spans="2:5" x14ac:dyDescent="0.2">
      <c r="B8" s="1" t="s">
        <v>58</v>
      </c>
      <c r="C8" s="47">
        <v>13976000</v>
      </c>
      <c r="D8" s="47">
        <v>2374000</v>
      </c>
      <c r="E8" s="41">
        <f>D8/C8</f>
        <v>0.16986262163709215</v>
      </c>
    </row>
    <row r="9" spans="2:5" x14ac:dyDescent="0.2">
      <c r="B9" s="1" t="s">
        <v>59</v>
      </c>
      <c r="C9" s="47">
        <v>11261000</v>
      </c>
      <c r="D9" s="47">
        <v>1197000</v>
      </c>
      <c r="E9" s="41">
        <f>D9/C9</f>
        <v>0.10629606606873279</v>
      </c>
    </row>
    <row r="10" spans="2:5" x14ac:dyDescent="0.2">
      <c r="B10" s="1" t="s">
        <v>60</v>
      </c>
      <c r="C10" s="47">
        <v>3806000</v>
      </c>
      <c r="D10" s="47">
        <v>769000</v>
      </c>
      <c r="E10" s="41">
        <f>D10/C10</f>
        <v>0.20204939569101418</v>
      </c>
    </row>
    <row r="11" spans="2:5" x14ac:dyDescent="0.2">
      <c r="B11" s="1" t="s">
        <v>61</v>
      </c>
      <c r="C11" s="47">
        <v>3892000</v>
      </c>
      <c r="D11" s="47">
        <v>1425000</v>
      </c>
      <c r="E11" s="41">
        <f>D11/C11</f>
        <v>0.36613566289825283</v>
      </c>
    </row>
    <row r="12" spans="2:5" x14ac:dyDescent="0.2">
      <c r="D12" s="54" t="s">
        <v>79</v>
      </c>
      <c r="E12" s="55">
        <f>AVERAGE(E8:E11)</f>
        <v>0.211085936573773</v>
      </c>
    </row>
    <row r="13" spans="2:5" x14ac:dyDescent="0.2">
      <c r="D13" s="47"/>
    </row>
    <row r="14" spans="2:5" x14ac:dyDescent="0.2">
      <c r="B14" s="50" t="s">
        <v>77</v>
      </c>
      <c r="C14" s="50" t="s">
        <v>69</v>
      </c>
      <c r="D14" s="51" t="s">
        <v>70</v>
      </c>
      <c r="E14" s="50" t="s">
        <v>71</v>
      </c>
    </row>
    <row r="15" spans="2:5" x14ac:dyDescent="0.2">
      <c r="B15" s="1" t="s">
        <v>58</v>
      </c>
      <c r="C15" s="44">
        <v>1600000</v>
      </c>
      <c r="D15" s="44">
        <v>77540000</v>
      </c>
      <c r="E15" s="41">
        <f>C15/D15</f>
        <v>2.0634511220015476E-2</v>
      </c>
    </row>
    <row r="16" spans="2:5" x14ac:dyDescent="0.2">
      <c r="D16" s="4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E12"/>
  <sheetViews>
    <sheetView showGridLines="0" zoomScaleNormal="100" workbookViewId="0">
      <selection activeCell="D15" sqref="D15"/>
    </sheetView>
  </sheetViews>
  <sheetFormatPr defaultRowHeight="11.25" x14ac:dyDescent="0.2"/>
  <cols>
    <col min="1" max="1" width="2" style="1" customWidth="1"/>
    <col min="2" max="2" width="7.85546875" style="1" customWidth="1"/>
    <col min="3" max="3" width="15.85546875" style="1" bestFit="1" customWidth="1"/>
    <col min="4" max="4" width="17.42578125" style="1" bestFit="1" customWidth="1"/>
    <col min="5" max="5" width="9.140625" style="1" customWidth="1"/>
    <col min="6" max="6" width="9.28515625" style="1" bestFit="1" customWidth="1"/>
    <col min="7" max="16384" width="9.140625" style="1"/>
  </cols>
  <sheetData>
    <row r="2" spans="2:5" ht="15.75" x14ac:dyDescent="0.25">
      <c r="B2" s="48" t="s">
        <v>82</v>
      </c>
    </row>
    <row r="3" spans="2:5" ht="12" x14ac:dyDescent="0.2">
      <c r="B3" s="4" t="s">
        <v>83</v>
      </c>
    </row>
    <row r="5" spans="2:5" x14ac:dyDescent="0.2">
      <c r="B5" s="49" t="s">
        <v>80</v>
      </c>
    </row>
    <row r="7" spans="2:5" x14ac:dyDescent="0.2">
      <c r="B7" s="52" t="s">
        <v>77</v>
      </c>
      <c r="C7" s="52" t="s">
        <v>49</v>
      </c>
      <c r="D7" s="52" t="s">
        <v>50</v>
      </c>
      <c r="E7" s="52" t="s">
        <v>78</v>
      </c>
    </row>
    <row r="8" spans="2:5" x14ac:dyDescent="0.2">
      <c r="B8" s="1" t="s">
        <v>45</v>
      </c>
      <c r="C8" s="47">
        <v>4765000</v>
      </c>
      <c r="D8" s="47">
        <v>1061000</v>
      </c>
      <c r="E8" s="41">
        <f t="shared" ref="E8:E11" si="0">D8/C8</f>
        <v>0.22266526757607555</v>
      </c>
    </row>
    <row r="9" spans="2:5" x14ac:dyDescent="0.2">
      <c r="B9" s="1" t="s">
        <v>46</v>
      </c>
      <c r="C9" s="47">
        <v>4442000</v>
      </c>
      <c r="D9" s="47">
        <v>1263000</v>
      </c>
      <c r="E9" s="41">
        <f t="shared" si="0"/>
        <v>0.28433138226024313</v>
      </c>
    </row>
    <row r="10" spans="2:5" x14ac:dyDescent="0.2">
      <c r="B10" s="1" t="s">
        <v>47</v>
      </c>
      <c r="C10" s="47">
        <v>4039000</v>
      </c>
      <c r="D10" s="47">
        <v>1325000</v>
      </c>
      <c r="E10" s="41">
        <f t="shared" si="0"/>
        <v>0.32805149789551868</v>
      </c>
    </row>
    <row r="11" spans="2:5" x14ac:dyDescent="0.2">
      <c r="B11" s="1" t="s">
        <v>48</v>
      </c>
      <c r="C11" s="47">
        <v>3619000</v>
      </c>
      <c r="D11" s="47">
        <v>1243000</v>
      </c>
      <c r="E11" s="41">
        <f t="shared" si="0"/>
        <v>0.34346504559270519</v>
      </c>
    </row>
    <row r="12" spans="2:5" x14ac:dyDescent="0.2">
      <c r="D12" s="56" t="s">
        <v>79</v>
      </c>
      <c r="E12" s="55">
        <f>AVERAGE(E8:E11)</f>
        <v>0.29462829833113563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E12"/>
  <sheetViews>
    <sheetView showGridLines="0" zoomScaleNormal="100" workbookViewId="0">
      <selection activeCell="B3" sqref="B3"/>
    </sheetView>
  </sheetViews>
  <sheetFormatPr defaultRowHeight="11.25" x14ac:dyDescent="0.2"/>
  <cols>
    <col min="1" max="1" width="2" style="1" customWidth="1"/>
    <col min="2" max="2" width="7.85546875" style="1" customWidth="1"/>
    <col min="3" max="3" width="15.85546875" style="1" bestFit="1" customWidth="1"/>
    <col min="4" max="4" width="17.42578125" style="1" bestFit="1" customWidth="1"/>
    <col min="5" max="5" width="9.140625" style="1" customWidth="1"/>
    <col min="6" max="6" width="9.28515625" style="1" bestFit="1" customWidth="1"/>
    <col min="7" max="16384" width="9.140625" style="1"/>
  </cols>
  <sheetData>
    <row r="2" spans="2:5" ht="15.75" x14ac:dyDescent="0.25">
      <c r="B2" s="48" t="s">
        <v>86</v>
      </c>
    </row>
    <row r="3" spans="2:5" ht="12" x14ac:dyDescent="0.2">
      <c r="B3" s="4" t="s">
        <v>51</v>
      </c>
    </row>
    <row r="5" spans="2:5" x14ac:dyDescent="0.2">
      <c r="B5" s="49" t="s">
        <v>80</v>
      </c>
    </row>
    <row r="7" spans="2:5" x14ac:dyDescent="0.2">
      <c r="B7" s="52" t="s">
        <v>77</v>
      </c>
      <c r="C7" s="52" t="s">
        <v>49</v>
      </c>
      <c r="D7" s="52" t="s">
        <v>50</v>
      </c>
      <c r="E7" s="52" t="s">
        <v>78</v>
      </c>
    </row>
    <row r="8" spans="2:5" x14ac:dyDescent="0.2">
      <c r="B8" s="1" t="s">
        <v>52</v>
      </c>
      <c r="C8" s="47">
        <v>4190000</v>
      </c>
      <c r="D8" s="47">
        <v>921000</v>
      </c>
      <c r="E8" s="41">
        <f>D8/C8</f>
        <v>0.2198090692124105</v>
      </c>
    </row>
    <row r="9" spans="2:5" x14ac:dyDescent="0.2">
      <c r="B9" s="1" t="s">
        <v>53</v>
      </c>
      <c r="C9" s="47">
        <v>3676000</v>
      </c>
      <c r="D9" s="47">
        <v>746000</v>
      </c>
      <c r="E9" s="41">
        <f>D9/C9</f>
        <v>0.2029379760609358</v>
      </c>
    </row>
    <row r="10" spans="2:5" x14ac:dyDescent="0.2">
      <c r="B10" s="1" t="s">
        <v>54</v>
      </c>
      <c r="C10" s="47">
        <v>3646000</v>
      </c>
      <c r="D10" s="47">
        <v>718000</v>
      </c>
      <c r="E10" s="41">
        <f>D10/C10</f>
        <v>0.19692814042786616</v>
      </c>
    </row>
    <row r="11" spans="2:5" x14ac:dyDescent="0.2">
      <c r="B11" s="1" t="s">
        <v>55</v>
      </c>
      <c r="C11" s="47">
        <v>3965000</v>
      </c>
      <c r="D11" s="47">
        <v>1296000</v>
      </c>
      <c r="E11" s="41">
        <f>D11/C11</f>
        <v>0.32686002522068097</v>
      </c>
    </row>
    <row r="12" spans="2:5" x14ac:dyDescent="0.2">
      <c r="D12" s="56" t="s">
        <v>79</v>
      </c>
      <c r="E12" s="55">
        <f>AVERAGE(E8:E11)</f>
        <v>0.23663380273047335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E16"/>
  <sheetViews>
    <sheetView showGridLines="0" zoomScaleNormal="100" workbookViewId="0">
      <selection activeCell="B3" sqref="B3"/>
    </sheetView>
  </sheetViews>
  <sheetFormatPr defaultRowHeight="11.25" x14ac:dyDescent="0.2"/>
  <cols>
    <col min="1" max="1" width="2" style="1" customWidth="1"/>
    <col min="2" max="2" width="8.7109375" style="1" customWidth="1"/>
    <col min="3" max="3" width="17" style="1" bestFit="1" customWidth="1"/>
    <col min="4" max="4" width="18.5703125" style="1" bestFit="1" customWidth="1"/>
    <col min="5" max="5" width="9.140625" style="1" customWidth="1"/>
    <col min="6" max="16384" width="9.140625" style="1"/>
  </cols>
  <sheetData>
    <row r="2" spans="2:5" ht="15.75" x14ac:dyDescent="0.25">
      <c r="B2" s="48" t="s">
        <v>88</v>
      </c>
    </row>
    <row r="3" spans="2:5" ht="12" x14ac:dyDescent="0.2">
      <c r="B3" s="4" t="s">
        <v>87</v>
      </c>
    </row>
    <row r="5" spans="2:5" x14ac:dyDescent="0.2">
      <c r="B5" s="49" t="s">
        <v>80</v>
      </c>
    </row>
    <row r="7" spans="2:5" x14ac:dyDescent="0.2">
      <c r="B7" s="52" t="s">
        <v>77</v>
      </c>
      <c r="C7" s="53" t="s">
        <v>49</v>
      </c>
      <c r="D7" s="53" t="s">
        <v>50</v>
      </c>
      <c r="E7" s="52" t="s">
        <v>78</v>
      </c>
    </row>
    <row r="8" spans="2:5" x14ac:dyDescent="0.2">
      <c r="B8" s="1" t="s">
        <v>58</v>
      </c>
      <c r="C8" s="44">
        <v>39625000</v>
      </c>
      <c r="D8" s="44">
        <v>5282000</v>
      </c>
      <c r="E8" s="41">
        <f>D8/C8</f>
        <v>0.13329968454258675</v>
      </c>
    </row>
    <row r="9" spans="2:5" x14ac:dyDescent="0.2">
      <c r="B9" s="1" t="s">
        <v>59</v>
      </c>
      <c r="C9" s="44">
        <v>34913000</v>
      </c>
      <c r="D9" s="44">
        <v>4177000</v>
      </c>
      <c r="E9" s="41">
        <f>D9/C9</f>
        <v>0.1196402486179933</v>
      </c>
    </row>
    <row r="10" spans="2:5" x14ac:dyDescent="0.2">
      <c r="B10" s="1" t="s">
        <v>60</v>
      </c>
      <c r="C10" s="44">
        <v>27193000</v>
      </c>
      <c r="D10" s="44">
        <v>14531000</v>
      </c>
      <c r="E10" s="41">
        <f>D10/C10</f>
        <v>0.53436546169970212</v>
      </c>
    </row>
    <row r="11" spans="2:5" x14ac:dyDescent="0.2">
      <c r="B11" s="1" t="s">
        <v>61</v>
      </c>
      <c r="C11" s="44">
        <v>24150000</v>
      </c>
      <c r="D11" s="44">
        <v>4672000</v>
      </c>
      <c r="E11" s="41">
        <f>D11/C11</f>
        <v>0.19345755693581781</v>
      </c>
    </row>
    <row r="12" spans="2:5" x14ac:dyDescent="0.2">
      <c r="D12" s="56" t="s">
        <v>79</v>
      </c>
      <c r="E12" s="55">
        <f>AVERAGE(E8:E11)</f>
        <v>0.24519073794902499</v>
      </c>
    </row>
    <row r="13" spans="2:5" x14ac:dyDescent="0.2">
      <c r="D13" s="47"/>
    </row>
    <row r="14" spans="2:5" x14ac:dyDescent="0.2">
      <c r="D14" s="47"/>
    </row>
    <row r="15" spans="2:5" x14ac:dyDescent="0.2">
      <c r="D15" s="47"/>
    </row>
    <row r="16" spans="2:5" x14ac:dyDescent="0.2">
      <c r="D16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E16"/>
  <sheetViews>
    <sheetView showGridLines="0" zoomScaleNormal="100" workbookViewId="0">
      <selection activeCell="B2" sqref="B2"/>
    </sheetView>
  </sheetViews>
  <sheetFormatPr defaultRowHeight="11.25" x14ac:dyDescent="0.2"/>
  <cols>
    <col min="1" max="1" width="2" style="1" customWidth="1"/>
    <col min="2" max="2" width="7.85546875" style="1" customWidth="1"/>
    <col min="3" max="3" width="15.85546875" style="1" bestFit="1" customWidth="1"/>
    <col min="4" max="4" width="18.5703125" style="1" bestFit="1" customWidth="1"/>
    <col min="5" max="5" width="9.140625" style="1" customWidth="1"/>
    <col min="6" max="16384" width="9.140625" style="1"/>
  </cols>
  <sheetData>
    <row r="2" spans="2:5" ht="15.75" x14ac:dyDescent="0.25">
      <c r="B2" s="48" t="s">
        <v>89</v>
      </c>
    </row>
    <row r="3" spans="2:5" ht="12" x14ac:dyDescent="0.2">
      <c r="B3" s="4" t="s">
        <v>62</v>
      </c>
    </row>
    <row r="5" spans="2:5" x14ac:dyDescent="0.2">
      <c r="B5" s="49" t="s">
        <v>80</v>
      </c>
    </row>
    <row r="7" spans="2:5" x14ac:dyDescent="0.2">
      <c r="B7" s="52" t="s">
        <v>77</v>
      </c>
      <c r="C7" s="52" t="s">
        <v>49</v>
      </c>
      <c r="D7" s="53" t="s">
        <v>50</v>
      </c>
      <c r="E7" s="52" t="s">
        <v>78</v>
      </c>
    </row>
    <row r="8" spans="2:5" x14ac:dyDescent="0.2">
      <c r="B8" s="1" t="s">
        <v>63</v>
      </c>
      <c r="C8" s="47">
        <v>43688000</v>
      </c>
      <c r="D8" s="47">
        <v>4448000</v>
      </c>
      <c r="E8" s="41">
        <f>D8/C8</f>
        <v>0.10181285478850027</v>
      </c>
    </row>
    <row r="9" spans="2:5" x14ac:dyDescent="0.2">
      <c r="B9" s="1" t="s">
        <v>64</v>
      </c>
      <c r="C9" s="47">
        <v>36474000</v>
      </c>
      <c r="D9" s="47">
        <v>19903000</v>
      </c>
      <c r="E9" s="41">
        <f>D9/C9</f>
        <v>0.5456763722103416</v>
      </c>
    </row>
    <row r="10" spans="2:5" x14ac:dyDescent="0.2">
      <c r="B10" s="1" t="s">
        <v>65</v>
      </c>
      <c r="C10" s="47">
        <v>23149000</v>
      </c>
      <c r="D10" s="47">
        <v>1945000</v>
      </c>
      <c r="E10" s="41">
        <f>D10/C10</f>
        <v>8.4020908030584471E-2</v>
      </c>
    </row>
    <row r="11" spans="2:5" x14ac:dyDescent="0.2">
      <c r="B11" s="1" t="s">
        <v>66</v>
      </c>
      <c r="C11" s="47">
        <v>19751000</v>
      </c>
      <c r="D11" s="47">
        <v>2953000</v>
      </c>
      <c r="E11" s="41">
        <f>D11/C11</f>
        <v>0.14951141714343577</v>
      </c>
    </row>
    <row r="12" spans="2:5" x14ac:dyDescent="0.2">
      <c r="D12" s="56" t="s">
        <v>79</v>
      </c>
      <c r="E12" s="55">
        <f>AVERAGE(E8:E11)</f>
        <v>0.22025538804321554</v>
      </c>
    </row>
    <row r="13" spans="2:5" x14ac:dyDescent="0.2">
      <c r="D13" s="47"/>
    </row>
    <row r="14" spans="2:5" x14ac:dyDescent="0.2">
      <c r="D14" s="47"/>
    </row>
    <row r="15" spans="2:5" x14ac:dyDescent="0.2">
      <c r="D15" s="47"/>
    </row>
    <row r="16" spans="2:5" x14ac:dyDescent="0.2">
      <c r="D16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2:E16"/>
  <sheetViews>
    <sheetView showGridLines="0" zoomScaleNormal="100" workbookViewId="0">
      <selection activeCell="B3" sqref="B3"/>
    </sheetView>
  </sheetViews>
  <sheetFormatPr defaultRowHeight="11.25" x14ac:dyDescent="0.2"/>
  <cols>
    <col min="1" max="1" width="2" style="1" customWidth="1"/>
    <col min="2" max="2" width="8.7109375" style="1" customWidth="1"/>
    <col min="3" max="3" width="15.85546875" style="1" bestFit="1" customWidth="1"/>
    <col min="4" max="4" width="18.5703125" style="1" bestFit="1" customWidth="1"/>
    <col min="5" max="5" width="9.140625" style="1" customWidth="1"/>
    <col min="6" max="16384" width="9.140625" style="1"/>
  </cols>
  <sheetData>
    <row r="2" spans="2:5" ht="15.75" x14ac:dyDescent="0.25">
      <c r="B2" s="48" t="s">
        <v>90</v>
      </c>
    </row>
    <row r="3" spans="2:5" ht="12" x14ac:dyDescent="0.2">
      <c r="B3" s="4" t="s">
        <v>67</v>
      </c>
    </row>
    <row r="5" spans="2:5" x14ac:dyDescent="0.2">
      <c r="B5" s="49" t="s">
        <v>80</v>
      </c>
    </row>
    <row r="7" spans="2:5" x14ac:dyDescent="0.2">
      <c r="B7" s="52" t="s">
        <v>77</v>
      </c>
      <c r="C7" s="52" t="s">
        <v>49</v>
      </c>
      <c r="D7" s="53" t="s">
        <v>50</v>
      </c>
      <c r="E7" s="52" t="s">
        <v>78</v>
      </c>
    </row>
    <row r="8" spans="2:5" x14ac:dyDescent="0.2">
      <c r="B8" s="1" t="s">
        <v>58</v>
      </c>
      <c r="C8" s="47">
        <v>2062231</v>
      </c>
      <c r="D8" s="47">
        <v>195315</v>
      </c>
      <c r="E8" s="41">
        <f>D8/C8</f>
        <v>9.471053436787634E-2</v>
      </c>
    </row>
    <row r="9" spans="2:5" x14ac:dyDescent="0.2">
      <c r="B9" s="1" t="s">
        <v>59</v>
      </c>
      <c r="C9" s="47">
        <v>1226458</v>
      </c>
      <c r="D9" s="47">
        <v>15216</v>
      </c>
      <c r="E9" s="41">
        <f>D9/C9</f>
        <v>1.2406458272521358E-2</v>
      </c>
    </row>
    <row r="10" spans="2:5" x14ac:dyDescent="0.2">
      <c r="B10" s="1" t="s">
        <v>60</v>
      </c>
      <c r="C10" s="47">
        <v>485321</v>
      </c>
      <c r="D10" s="47">
        <v>-73608</v>
      </c>
      <c r="E10" s="41">
        <f>D10/C10</f>
        <v>-0.15166868938290329</v>
      </c>
    </row>
    <row r="11" spans="2:5" x14ac:dyDescent="0.2">
      <c r="B11" s="1" t="s">
        <v>61</v>
      </c>
      <c r="C11" s="47">
        <v>260507</v>
      </c>
      <c r="D11" s="47">
        <v>73829</v>
      </c>
      <c r="E11" s="41">
        <f>D11/C11</f>
        <v>0.28340505245540426</v>
      </c>
    </row>
    <row r="12" spans="2:5" x14ac:dyDescent="0.2">
      <c r="C12" s="47"/>
      <c r="D12" s="54" t="s">
        <v>79</v>
      </c>
      <c r="E12" s="55">
        <f>AVERAGE(E8:E11)</f>
        <v>5.9713338928224668E-2</v>
      </c>
    </row>
    <row r="13" spans="2:5" x14ac:dyDescent="0.2">
      <c r="D13" s="47"/>
    </row>
    <row r="14" spans="2:5" x14ac:dyDescent="0.2">
      <c r="D14" s="47"/>
    </row>
    <row r="15" spans="2:5" x14ac:dyDescent="0.2">
      <c r="D15" s="47"/>
    </row>
    <row r="16" spans="2:5" x14ac:dyDescent="0.2">
      <c r="D16" s="4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E16"/>
  <sheetViews>
    <sheetView showGridLines="0" zoomScaleNormal="100" workbookViewId="0">
      <selection activeCell="D15" sqref="D15"/>
    </sheetView>
  </sheetViews>
  <sheetFormatPr defaultRowHeight="11.25" x14ac:dyDescent="0.2"/>
  <cols>
    <col min="1" max="1" width="2" style="1" customWidth="1"/>
    <col min="2" max="2" width="8.7109375" style="1" customWidth="1"/>
    <col min="3" max="3" width="15.85546875" style="1" bestFit="1" customWidth="1"/>
    <col min="4" max="4" width="18.5703125" style="1" bestFit="1" customWidth="1"/>
    <col min="5" max="5" width="9.140625" style="1" customWidth="1"/>
    <col min="6" max="6" width="9.85546875" style="1" bestFit="1" customWidth="1"/>
    <col min="7" max="16384" width="9.140625" style="1"/>
  </cols>
  <sheetData>
    <row r="2" spans="2:5" ht="15.75" x14ac:dyDescent="0.25">
      <c r="B2" s="48" t="s">
        <v>84</v>
      </c>
    </row>
    <row r="3" spans="2:5" ht="12" x14ac:dyDescent="0.2">
      <c r="B3" s="4" t="s">
        <v>68</v>
      </c>
    </row>
    <row r="5" spans="2:5" x14ac:dyDescent="0.2">
      <c r="B5" s="49" t="s">
        <v>80</v>
      </c>
    </row>
    <row r="7" spans="2:5" x14ac:dyDescent="0.2">
      <c r="B7" s="52" t="s">
        <v>77</v>
      </c>
      <c r="C7" s="52" t="s">
        <v>49</v>
      </c>
      <c r="D7" s="53" t="s">
        <v>50</v>
      </c>
      <c r="E7" s="52" t="s">
        <v>78</v>
      </c>
    </row>
    <row r="8" spans="2:5" x14ac:dyDescent="0.2">
      <c r="B8" s="1" t="s">
        <v>58</v>
      </c>
      <c r="C8" s="47">
        <v>80646</v>
      </c>
      <c r="D8" s="47">
        <v>-15248</v>
      </c>
      <c r="E8" s="41">
        <f>D8/C8</f>
        <v>-0.18907323363837017</v>
      </c>
    </row>
    <row r="9" spans="2:5" x14ac:dyDescent="0.2">
      <c r="B9" s="1" t="s">
        <v>59</v>
      </c>
      <c r="C9" s="47">
        <v>55078</v>
      </c>
      <c r="D9" s="47">
        <v>-22413</v>
      </c>
      <c r="E9" s="41">
        <f>D9/C9</f>
        <v>-0.4069319873633756</v>
      </c>
    </row>
    <row r="10" spans="2:5" x14ac:dyDescent="0.2">
      <c r="B10" s="1" t="s">
        <v>60</v>
      </c>
      <c r="C10" s="47">
        <v>32265</v>
      </c>
      <c r="D10" s="47">
        <v>-49535</v>
      </c>
      <c r="E10" s="41">
        <f>D10/C10</f>
        <v>-1.5352549201921586</v>
      </c>
    </row>
    <row r="11" spans="2:5" x14ac:dyDescent="0.2">
      <c r="B11" s="1" t="s">
        <v>61</v>
      </c>
      <c r="C11" s="47">
        <v>-2876</v>
      </c>
      <c r="D11" s="47">
        <v>27025</v>
      </c>
      <c r="E11" s="41">
        <f>D11/C11</f>
        <v>-9.3967315716272601</v>
      </c>
    </row>
    <row r="12" spans="2:5" x14ac:dyDescent="0.2">
      <c r="D12" s="54" t="s">
        <v>79</v>
      </c>
      <c r="E12" s="55">
        <f>AVERAGE(E8:E11)</f>
        <v>-2.881997928205291</v>
      </c>
    </row>
    <row r="13" spans="2:5" x14ac:dyDescent="0.2">
      <c r="D13" s="47"/>
    </row>
    <row r="14" spans="2:5" x14ac:dyDescent="0.2">
      <c r="D14" s="47"/>
    </row>
    <row r="15" spans="2:5" x14ac:dyDescent="0.2">
      <c r="D15" s="47"/>
    </row>
    <row r="16" spans="2:5" x14ac:dyDescent="0.2">
      <c r="D16" s="4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688DE9-6E9A-4B50-BFFA-2EEA0D247D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FE49-EDF0-4A88-BEFE-AD364C4F17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87B208-932C-4AE9-88D9-9346391C9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WACC</vt:lpstr>
      <vt:lpstr>AMZN</vt:lpstr>
      <vt:lpstr>COST</vt:lpstr>
      <vt:lpstr>TGT</vt:lpstr>
      <vt:lpstr>GOOG</vt:lpstr>
      <vt:lpstr>MSFT</vt:lpstr>
      <vt:lpstr>NFLX</vt:lpstr>
      <vt:lpstr>ETSY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2020-03-24T10:35:50Z</dcterms:created>
  <dcterms:modified xsi:type="dcterms:W3CDTF">2020-04-16T19:55:10Z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