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8800" windowHeight="11850"/>
  </bookViews>
  <sheets>
    <sheet name="EfficientFrontier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9" i="2" l="1"/>
  <c r="H38" i="2"/>
  <c r="G35" i="2"/>
  <c r="H35" i="2" s="1"/>
  <c r="G36" i="2"/>
  <c r="G37" i="2"/>
  <c r="G38" i="2"/>
  <c r="G39" i="2"/>
  <c r="G40" i="2"/>
  <c r="G41" i="2"/>
  <c r="G42" i="2"/>
  <c r="G43" i="2"/>
  <c r="G44" i="2"/>
  <c r="G34" i="2"/>
  <c r="H34" i="2" s="1"/>
  <c r="H37" i="2"/>
  <c r="H36" i="2"/>
  <c r="F46" i="2"/>
  <c r="F47" i="2" s="1"/>
  <c r="F35" i="2"/>
  <c r="F36" i="2"/>
  <c r="F37" i="2"/>
  <c r="F38" i="2"/>
  <c r="F39" i="2"/>
  <c r="F40" i="2"/>
  <c r="F41" i="2"/>
  <c r="F42" i="2"/>
  <c r="F43" i="2"/>
  <c r="F44" i="2"/>
  <c r="F34" i="2"/>
  <c r="E35" i="2"/>
  <c r="E36" i="2"/>
  <c r="E37" i="2"/>
  <c r="E38" i="2"/>
  <c r="E39" i="2"/>
  <c r="E40" i="2"/>
  <c r="E41" i="2"/>
  <c r="E42" i="2"/>
  <c r="E43" i="2"/>
  <c r="E44" i="2"/>
  <c r="E34" i="2"/>
  <c r="C35" i="2"/>
  <c r="D35" i="2" s="1"/>
  <c r="D34" i="2"/>
  <c r="G10" i="2"/>
  <c r="G11" i="2"/>
  <c r="G12" i="2"/>
  <c r="G13" i="2"/>
  <c r="G14" i="2"/>
  <c r="G15" i="2"/>
  <c r="G16" i="2"/>
  <c r="G17" i="2"/>
  <c r="G18" i="2"/>
  <c r="G19" i="2"/>
  <c r="G20" i="2"/>
  <c r="G9" i="2"/>
  <c r="E29" i="2"/>
  <c r="E28" i="2"/>
  <c r="F20" i="2"/>
  <c r="F19" i="2"/>
  <c r="F18" i="2"/>
  <c r="F17" i="2"/>
  <c r="F16" i="2"/>
  <c r="F15" i="2"/>
  <c r="F24" i="2" s="1"/>
  <c r="F14" i="2"/>
  <c r="F13" i="2"/>
  <c r="F12" i="2"/>
  <c r="F11" i="2"/>
  <c r="F10" i="2"/>
  <c r="F9" i="2"/>
  <c r="E9" i="2"/>
  <c r="E10" i="2"/>
  <c r="E20" i="2"/>
  <c r="E19" i="2"/>
  <c r="E14" i="2"/>
  <c r="E13" i="2"/>
  <c r="E12" i="2"/>
  <c r="E11" i="2"/>
  <c r="E15" i="2"/>
  <c r="E24" i="2" s="1"/>
  <c r="E16" i="2"/>
  <c r="E23" i="2" s="1"/>
  <c r="E17" i="2"/>
  <c r="E18" i="2"/>
  <c r="C36" i="2" l="1"/>
  <c r="D36" i="2" s="1"/>
  <c r="C37" i="2"/>
  <c r="E22" i="2"/>
  <c r="E25" i="2"/>
  <c r="F23" i="2"/>
  <c r="F22" i="2"/>
  <c r="C38" i="2" l="1"/>
  <c r="D37" i="2"/>
  <c r="D38" i="2" l="1"/>
  <c r="C39" i="2"/>
  <c r="C40" i="2" l="1"/>
  <c r="D39" i="2"/>
  <c r="D40" i="2" l="1"/>
  <c r="C41" i="2"/>
  <c r="C42" i="2" l="1"/>
  <c r="D41" i="2"/>
  <c r="D42" i="2" l="1"/>
  <c r="C43" i="2"/>
  <c r="C44" i="2" l="1"/>
  <c r="D44" i="2" s="1"/>
  <c r="D43" i="2"/>
</calcChain>
</file>

<file path=xl/sharedStrings.xml><?xml version="1.0" encoding="utf-8"?>
<sst xmlns="http://schemas.openxmlformats.org/spreadsheetml/2006/main" count="27" uniqueCount="23">
  <si>
    <t>Efficient Frontier and Optimal Portfolio</t>
  </si>
  <si>
    <t>Magnimetrics</t>
  </si>
  <si>
    <t>Standard Deviation</t>
  </si>
  <si>
    <t>Portfolio</t>
  </si>
  <si>
    <t>Return</t>
  </si>
  <si>
    <t>Date</t>
  </si>
  <si>
    <t>AMZN</t>
  </si>
  <si>
    <t>AAPL</t>
  </si>
  <si>
    <t>% Returns AMZN</t>
  </si>
  <si>
    <t>% Returns AAPL</t>
  </si>
  <si>
    <t>Mean</t>
  </si>
  <si>
    <t>Var</t>
  </si>
  <si>
    <t>Correlation</t>
  </si>
  <si>
    <t>Return Portfolio</t>
  </si>
  <si>
    <t>Efficient Frontier</t>
  </si>
  <si>
    <t>Std.dev.</t>
  </si>
  <si>
    <t>Portfolio Return</t>
  </si>
  <si>
    <t>AMZN Close</t>
  </si>
  <si>
    <t>AAPL Close</t>
  </si>
  <si>
    <t>Check calculation</t>
  </si>
  <si>
    <t>Minimal Risk</t>
  </si>
  <si>
    <t>Portfolio Return at Min Risk</t>
  </si>
  <si>
    <t>in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</si>
</sst>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%"/>
    <numFmt numFmtId="165" formatCode="_(* #,##0.0000_);_(* \(#,##0.00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i/>
      <sz val="8"/>
      <color theme="1"/>
      <name val="Arial"/>
      <family val="2"/>
    </font>
    <font>
      <sz val="8"/>
      <color rgb="FF00206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43" fontId="2" fillId="0" borderId="0" xfId="1" applyFont="1"/>
    <xf numFmtId="14" fontId="2" fillId="0" borderId="0" xfId="0" applyNumberFormat="1" applyFont="1"/>
    <xf numFmtId="10" fontId="2" fillId="0" borderId="0" xfId="2" applyNumberFormat="1" applyFont="1"/>
    <xf numFmtId="9" fontId="2" fillId="0" borderId="0" xfId="2" applyFont="1"/>
    <xf numFmtId="164" fontId="2" fillId="0" borderId="0" xfId="0" applyNumberFormat="1" applyFont="1"/>
    <xf numFmtId="0" fontId="7" fillId="0" borderId="0" xfId="0" applyFont="1"/>
    <xf numFmtId="0" fontId="8" fillId="0" borderId="0" xfId="0" applyFont="1"/>
    <xf numFmtId="0" fontId="2" fillId="3" borderId="0" xfId="0" applyFont="1" applyFill="1"/>
    <xf numFmtId="9" fontId="2" fillId="3" borderId="0" xfId="0" applyNumberFormat="1" applyFont="1" applyFill="1"/>
    <xf numFmtId="10" fontId="2" fillId="3" borderId="0" xfId="2" applyNumberFormat="1" applyFont="1" applyFill="1"/>
    <xf numFmtId="0" fontId="9" fillId="3" borderId="0" xfId="0" applyFont="1" applyFill="1"/>
    <xf numFmtId="10" fontId="7" fillId="3" borderId="0" xfId="2" applyNumberFormat="1" applyFont="1" applyFill="1"/>
    <xf numFmtId="10" fontId="10" fillId="0" borderId="0" xfId="0" applyNumberFormat="1" applyFont="1"/>
    <xf numFmtId="165" fontId="10" fillId="0" borderId="0" xfId="1" applyNumberFormat="1" applyFont="1"/>
    <xf numFmtId="0" fontId="10" fillId="0" borderId="0" xfId="0" applyFont="1"/>
    <xf numFmtId="0" fontId="11" fillId="4" borderId="0" xfId="0" applyFont="1" applyFill="1"/>
    <xf numFmtId="10" fontId="9" fillId="3" borderId="0" xfId="0" applyNumberFormat="1" applyFont="1" applyFill="1"/>
    <xf numFmtId="10" fontId="2" fillId="0" borderId="0" xfId="2" applyNumberFormat="1" applyFon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Efficient Frontier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Minimum Variance Frontier</c:v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EfficientFrontier!$F$34:$F$44</c:f>
              <c:numCache>
                <c:formatCode>0.00%</c:formatCode>
                <c:ptCount val="11"/>
                <c:pt idx="0">
                  <c:v>7.8109967674844613E-2</c:v>
                </c:pt>
                <c:pt idx="1">
                  <c:v>7.5318868207876782E-2</c:v>
                </c:pt>
                <c:pt idx="2">
                  <c:v>7.3199650808231806E-2</c:v>
                </c:pt>
                <c:pt idx="3">
                  <c:v>7.1811823268595143E-2</c:v>
                </c:pt>
                <c:pt idx="4">
                  <c:v>7.1198168208558107E-2</c:v>
                </c:pt>
                <c:pt idx="5">
                  <c:v>7.1378655519207149E-2</c:v>
                </c:pt>
                <c:pt idx="6">
                  <c:v>7.2347341924817565E-2</c:v>
                </c:pt>
                <c:pt idx="7">
                  <c:v>7.4073311089923641E-2</c:v>
                </c:pt>
                <c:pt idx="8">
                  <c:v>7.6505327006974239E-2</c:v>
                </c:pt>
                <c:pt idx="9">
                  <c:v>7.9578683184913485E-2</c:v>
                </c:pt>
                <c:pt idx="10">
                  <c:v>8.3222356893006333E-2</c:v>
                </c:pt>
              </c:numCache>
            </c:numRef>
          </c:xVal>
          <c:yVal>
            <c:numRef>
              <c:f>EfficientFrontier!$E$34:$E$44</c:f>
              <c:numCache>
                <c:formatCode>0.00%</c:formatCode>
                <c:ptCount val="11"/>
                <c:pt idx="0">
                  <c:v>5.373064649106396E-2</c:v>
                </c:pt>
                <c:pt idx="1">
                  <c:v>5.1377097894364301E-2</c:v>
                </c:pt>
                <c:pt idx="2">
                  <c:v>4.9023549297664649E-2</c:v>
                </c:pt>
                <c:pt idx="3">
                  <c:v>4.6670000700964984E-2</c:v>
                </c:pt>
                <c:pt idx="4">
                  <c:v>4.4316452104265332E-2</c:v>
                </c:pt>
                <c:pt idx="5">
                  <c:v>4.1962903507565673E-2</c:v>
                </c:pt>
                <c:pt idx="6">
                  <c:v>3.9609354910866021E-2</c:v>
                </c:pt>
                <c:pt idx="7">
                  <c:v>3.7255806314166362E-2</c:v>
                </c:pt>
                <c:pt idx="8">
                  <c:v>3.4902257717466703E-2</c:v>
                </c:pt>
                <c:pt idx="9">
                  <c:v>3.2548709120767044E-2</c:v>
                </c:pt>
                <c:pt idx="10">
                  <c:v>3.0195160524067385E-2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397E-4EC6-8839-B60C0B9EFDD3}"/>
            </c:ext>
          </c:extLst>
        </c:ser>
        <c:ser>
          <c:idx val="1"/>
          <c:order val="1"/>
          <c:tx>
            <c:v>Efficient Frontier</c:v>
          </c:tx>
          <c:spPr>
            <a:ln w="38100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xVal>
            <c:numRef>
              <c:f>EfficientFrontier!$H$34:$H$44</c:f>
              <c:numCache>
                <c:formatCode>0.00%</c:formatCode>
                <c:ptCount val="11"/>
                <c:pt idx="0">
                  <c:v>7.8109967674844613E-2</c:v>
                </c:pt>
                <c:pt idx="1">
                  <c:v>7.5318868207876782E-2</c:v>
                </c:pt>
                <c:pt idx="2">
                  <c:v>7.3199650808231806E-2</c:v>
                </c:pt>
                <c:pt idx="3">
                  <c:v>7.1811823268595143E-2</c:v>
                </c:pt>
                <c:pt idx="4">
                  <c:v>7.1198168208558107E-2</c:v>
                </c:pt>
              </c:numCache>
            </c:numRef>
          </c:xVal>
          <c:yVal>
            <c:numRef>
              <c:f>EfficientFrontier!$G$34:$G$44</c:f>
              <c:numCache>
                <c:formatCode>0.00%</c:formatCode>
                <c:ptCount val="11"/>
                <c:pt idx="0">
                  <c:v>5.373064649106396E-2</c:v>
                </c:pt>
                <c:pt idx="1">
                  <c:v>5.1377097894364301E-2</c:v>
                </c:pt>
                <c:pt idx="2">
                  <c:v>4.9023549297664649E-2</c:v>
                </c:pt>
                <c:pt idx="3">
                  <c:v>4.6670000700964984E-2</c:v>
                </c:pt>
                <c:pt idx="4">
                  <c:v>4.4316452104265332E-2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397E-4EC6-8839-B60C0B9EF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354608"/>
        <c:axId val="223354192"/>
      </c:scatterChart>
      <c:valAx>
        <c:axId val="223354608"/>
        <c:scaling>
          <c:orientation val="minMax"/>
        </c:scaling>
        <c:delete val="0"/>
        <c:axPos val="b"/>
        <c:title>
          <c:tx>
            <c:strRef>
              <c:f>EfficientFrontier!$F$33</c:f>
              <c:strCache>
                <c:ptCount val="1"/>
                <c:pt idx="0">
                  <c:v>Standard Deviation</c:v>
                </c:pt>
              </c:strCache>
            </c:strRef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3354192"/>
        <c:crosses val="autoZero"/>
        <c:crossBetween val="midCat"/>
      </c:valAx>
      <c:valAx>
        <c:axId val="223354192"/>
        <c:scaling>
          <c:orientation val="minMax"/>
          <c:max val="5.5000000000000007E-2"/>
          <c:min val="2.5000000000000005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EfficientFrontier!$E$33</c:f>
              <c:strCache>
                <c:ptCount val="1"/>
                <c:pt idx="0">
                  <c:v>Portfolio Return</c:v>
                </c:pt>
              </c:strCache>
            </c:strRef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33546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561976</xdr:colOff>
      <xdr:row>31</xdr:row>
      <xdr:rowOff>114301</xdr:rowOff>
    </xdr:from>
    <xdr:to>
      <xdr:col>16</xdr:col>
      <xdr:colOff>190500</xdr:colOff>
      <xdr:row>48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7"/>
  <sheetViews>
    <sheetView showGridLines="0" tabSelected="1" zoomScaleNormal="100" workbookViewId="0">
      <selection activeCell="J12" sqref="J12"/>
    </sheetView>
  </sheetViews>
  <sheetFormatPr defaultRowHeight="11.25" x14ac:dyDescent="0.2"/>
  <cols>
    <col min="1" max="1" width="2" style="1" customWidth="1"/>
    <col min="2" max="2" width="11.28515625" style="1" bestFit="1" customWidth="1"/>
    <col min="3" max="3" width="10.42578125" style="1" bestFit="1" customWidth="1"/>
    <col min="4" max="4" width="18.28515625" style="1" bestFit="1" customWidth="1"/>
    <col min="5" max="5" width="20.5703125" style="1" bestFit="1" customWidth="1"/>
    <col min="6" max="6" width="18.28515625" style="1" bestFit="1" customWidth="1"/>
    <col min="7" max="7" width="19.5703125" style="1" bestFit="1" customWidth="1"/>
    <col min="8" max="8" width="9.28515625" style="1" bestFit="1" customWidth="1"/>
    <col min="9" max="16384" width="9.140625" style="1"/>
  </cols>
  <sheetData>
    <row r="2" spans="2:7" ht="15.75" x14ac:dyDescent="0.25">
      <c r="B2" s="2" t="s">
        <v>0</v>
      </c>
    </row>
    <row r="3" spans="2:7" ht="12" x14ac:dyDescent="0.2">
      <c r="B3" s="3" t="s">
        <v>1</v>
      </c>
    </row>
    <row r="5" spans="2:7" x14ac:dyDescent="0.2">
      <c r="B5" s="4" t="s">
        <v>22</v>
      </c>
    </row>
    <row r="7" spans="2:7" x14ac:dyDescent="0.2">
      <c r="B7" s="5" t="s">
        <v>5</v>
      </c>
      <c r="C7" s="5" t="s">
        <v>17</v>
      </c>
      <c r="D7" s="5" t="s">
        <v>18</v>
      </c>
      <c r="E7" s="5" t="s">
        <v>8</v>
      </c>
      <c r="F7" s="5" t="s">
        <v>9</v>
      </c>
      <c r="G7" s="5" t="s">
        <v>13</v>
      </c>
    </row>
    <row r="8" spans="2:7" x14ac:dyDescent="0.2">
      <c r="B8" s="7">
        <v>43586</v>
      </c>
      <c r="C8" s="6">
        <v>1775.07</v>
      </c>
      <c r="D8" s="6">
        <v>175.07</v>
      </c>
      <c r="E8" s="6">
        <v>0</v>
      </c>
      <c r="F8" s="6">
        <v>0</v>
      </c>
      <c r="G8" s="6">
        <v>0</v>
      </c>
    </row>
    <row r="9" spans="2:7" x14ac:dyDescent="0.2">
      <c r="B9" s="7">
        <v>43617</v>
      </c>
      <c r="C9" s="6">
        <v>1893.630005</v>
      </c>
      <c r="D9" s="6">
        <v>197.91999799999999</v>
      </c>
      <c r="E9" s="8">
        <f t="shared" ref="E9:F14" si="0">C9/C8-1</f>
        <v>6.6791734973832062E-2</v>
      </c>
      <c r="F9" s="8">
        <f t="shared" si="0"/>
        <v>0.13051920945907347</v>
      </c>
      <c r="G9" s="8">
        <f>E9*$E$27+F9*$F$27</f>
        <v>9.8655472216452766E-2</v>
      </c>
    </row>
    <row r="10" spans="2:7" x14ac:dyDescent="0.2">
      <c r="B10" s="7">
        <v>43647</v>
      </c>
      <c r="C10" s="6">
        <v>1866.780029</v>
      </c>
      <c r="D10" s="6">
        <v>213.03999300000001</v>
      </c>
      <c r="E10" s="8">
        <f t="shared" si="0"/>
        <v>-1.4179103588929487E-2</v>
      </c>
      <c r="F10" s="8">
        <f t="shared" si="0"/>
        <v>7.6394478338666971E-2</v>
      </c>
      <c r="G10" s="8">
        <f t="shared" ref="G10:G20" si="1">E10*$E$27+F10*$F$27</f>
        <v>3.1107687374868742E-2</v>
      </c>
    </row>
    <row r="11" spans="2:7" x14ac:dyDescent="0.2">
      <c r="B11" s="7">
        <v>43678</v>
      </c>
      <c r="C11" s="6">
        <v>1776.290039</v>
      </c>
      <c r="D11" s="6">
        <v>208.740005</v>
      </c>
      <c r="E11" s="8">
        <f t="shared" si="0"/>
        <v>-4.8473836549705274E-2</v>
      </c>
      <c r="F11" s="8">
        <f t="shared" si="0"/>
        <v>-2.0183947339878161E-2</v>
      </c>
      <c r="G11" s="8">
        <f t="shared" si="1"/>
        <v>-3.4328891944791717E-2</v>
      </c>
    </row>
    <row r="12" spans="2:7" x14ac:dyDescent="0.2">
      <c r="B12" s="7">
        <v>43709</v>
      </c>
      <c r="C12" s="6">
        <v>1735.910034</v>
      </c>
      <c r="D12" s="6">
        <v>223.970001</v>
      </c>
      <c r="E12" s="8">
        <f t="shared" si="0"/>
        <v>-2.2732776806389521E-2</v>
      </c>
      <c r="F12" s="8">
        <f t="shared" si="0"/>
        <v>7.2961558087535794E-2</v>
      </c>
      <c r="G12" s="8">
        <f t="shared" si="1"/>
        <v>2.5114390640573137E-2</v>
      </c>
    </row>
    <row r="13" spans="2:7" x14ac:dyDescent="0.2">
      <c r="B13" s="7">
        <v>43739</v>
      </c>
      <c r="C13" s="6">
        <v>1776.660034</v>
      </c>
      <c r="D13" s="6">
        <v>248.759995</v>
      </c>
      <c r="E13" s="8">
        <f t="shared" si="0"/>
        <v>2.3474718851702825E-2</v>
      </c>
      <c r="F13" s="8">
        <f t="shared" si="0"/>
        <v>0.11068443938614791</v>
      </c>
      <c r="G13" s="8">
        <f t="shared" si="1"/>
        <v>6.707957911892537E-2</v>
      </c>
    </row>
    <row r="14" spans="2:7" x14ac:dyDescent="0.2">
      <c r="B14" s="7">
        <v>43770</v>
      </c>
      <c r="C14" s="6">
        <v>1800.8000489999999</v>
      </c>
      <c r="D14" s="6">
        <v>267.25</v>
      </c>
      <c r="E14" s="8">
        <f t="shared" si="0"/>
        <v>1.358730119326812E-2</v>
      </c>
      <c r="F14" s="8">
        <f t="shared" si="0"/>
        <v>7.4328691797891366E-2</v>
      </c>
      <c r="G14" s="8">
        <f t="shared" si="1"/>
        <v>4.3957996495579743E-2</v>
      </c>
    </row>
    <row r="15" spans="2:7" x14ac:dyDescent="0.2">
      <c r="B15" s="7">
        <v>43800</v>
      </c>
      <c r="C15" s="6">
        <v>1847.839966</v>
      </c>
      <c r="D15" s="6">
        <v>293.64999399999999</v>
      </c>
      <c r="E15" s="8">
        <f t="shared" ref="E15:F18" si="2">C15/C14-1</f>
        <v>2.6121676876964539E-2</v>
      </c>
      <c r="F15" s="8">
        <f t="shared" si="2"/>
        <v>9.8783887745556465E-2</v>
      </c>
      <c r="G15" s="8">
        <f t="shared" si="1"/>
        <v>6.2452782311260502E-2</v>
      </c>
    </row>
    <row r="16" spans="2:7" x14ac:dyDescent="0.2">
      <c r="B16" s="7">
        <v>43831</v>
      </c>
      <c r="C16" s="6">
        <v>2008.719971</v>
      </c>
      <c r="D16" s="6">
        <v>309.51001000000002</v>
      </c>
      <c r="E16" s="8">
        <f t="shared" si="2"/>
        <v>8.7063819356746119E-2</v>
      </c>
      <c r="F16" s="8">
        <f t="shared" si="2"/>
        <v>5.4009931292557933E-2</v>
      </c>
      <c r="G16" s="8">
        <f t="shared" si="1"/>
        <v>7.0536875324652026E-2</v>
      </c>
    </row>
    <row r="17" spans="2:7" x14ac:dyDescent="0.2">
      <c r="B17" s="7">
        <v>43862</v>
      </c>
      <c r="C17" s="6">
        <v>1883.75</v>
      </c>
      <c r="D17" s="6">
        <v>273.35998499999999</v>
      </c>
      <c r="E17" s="8">
        <f t="shared" si="2"/>
        <v>-6.2213734519593666E-2</v>
      </c>
      <c r="F17" s="8">
        <f t="shared" si="2"/>
        <v>-0.11679759565773018</v>
      </c>
      <c r="G17" s="8">
        <f t="shared" si="1"/>
        <v>-8.9505665088661923E-2</v>
      </c>
    </row>
    <row r="18" spans="2:7" x14ac:dyDescent="0.2">
      <c r="B18" s="7">
        <v>43891</v>
      </c>
      <c r="C18" s="6">
        <v>1949.719971</v>
      </c>
      <c r="D18" s="6">
        <v>254.28999300000001</v>
      </c>
      <c r="E18" s="8">
        <f t="shared" si="2"/>
        <v>3.5020555275381504E-2</v>
      </c>
      <c r="F18" s="8">
        <f t="shared" si="2"/>
        <v>-6.9761461246787726E-2</v>
      </c>
      <c r="G18" s="8">
        <f t="shared" si="1"/>
        <v>-1.7370452985703111E-2</v>
      </c>
    </row>
    <row r="19" spans="2:7" x14ac:dyDescent="0.2">
      <c r="B19" s="7">
        <v>43922</v>
      </c>
      <c r="C19" s="6">
        <v>2474</v>
      </c>
      <c r="D19" s="6">
        <v>293.79998799999998</v>
      </c>
      <c r="E19" s="8">
        <f>C19/C18-1</f>
        <v>0.26890016863862765</v>
      </c>
      <c r="F19" s="8">
        <f>D19/D18-1</f>
        <v>0.15537377044955125</v>
      </c>
      <c r="G19" s="8">
        <f t="shared" si="1"/>
        <v>0.21213696954408945</v>
      </c>
    </row>
    <row r="20" spans="2:7" x14ac:dyDescent="0.2">
      <c r="B20" s="7">
        <v>43952</v>
      </c>
      <c r="C20" s="6">
        <v>2446.73999</v>
      </c>
      <c r="D20" s="6">
        <v>316.85000600000001</v>
      </c>
      <c r="E20" s="8">
        <f>C20/C19-1</f>
        <v>-1.1018597413096187E-2</v>
      </c>
      <c r="F20" s="8">
        <f>D20/D19-1</f>
        <v>7.8454795580182424E-2</v>
      </c>
      <c r="G20" s="8">
        <f t="shared" si="1"/>
        <v>3.3718099083543118E-2</v>
      </c>
    </row>
    <row r="22" spans="2:7" x14ac:dyDescent="0.2">
      <c r="D22" s="11" t="s">
        <v>10</v>
      </c>
      <c r="E22" s="18">
        <f>AVERAGE(E9:E20)</f>
        <v>3.0195160524067389E-2</v>
      </c>
      <c r="F22" s="18">
        <f>AVERAGE(F9:F20)</f>
        <v>5.373064649106396E-2</v>
      </c>
    </row>
    <row r="23" spans="2:7" x14ac:dyDescent="0.2">
      <c r="D23" s="11" t="s">
        <v>11</v>
      </c>
      <c r="E23" s="18">
        <f>_xlfn.VAR.P(E9:E20)</f>
        <v>6.9259606868269218E-3</v>
      </c>
      <c r="F23" s="18">
        <f>_xlfn.VAR.P(F9:F20)</f>
        <v>6.1011670501652706E-3</v>
      </c>
    </row>
    <row r="24" spans="2:7" x14ac:dyDescent="0.2">
      <c r="D24" s="11" t="s">
        <v>2</v>
      </c>
      <c r="E24" s="18">
        <f>_xlfn.STDEV.P(E9:E20)</f>
        <v>8.3222356893006347E-2</v>
      </c>
      <c r="F24" s="18">
        <f>_xlfn.STDEV.P(F9:F20)</f>
        <v>7.8109967674844613E-2</v>
      </c>
    </row>
    <row r="25" spans="2:7" x14ac:dyDescent="0.2">
      <c r="D25" s="11" t="s">
        <v>12</v>
      </c>
      <c r="E25" s="19">
        <f>CORREL(E9:E20,F9:F20)</f>
        <v>0.56553550396266927</v>
      </c>
      <c r="F25" s="20"/>
    </row>
    <row r="27" spans="2:7" x14ac:dyDescent="0.2">
      <c r="B27" s="13"/>
      <c r="C27" s="13"/>
      <c r="D27" s="13" t="s">
        <v>3</v>
      </c>
      <c r="E27" s="14">
        <v>0.5</v>
      </c>
      <c r="F27" s="14">
        <v>0.5</v>
      </c>
      <c r="G27" s="13"/>
    </row>
    <row r="28" spans="2:7" x14ac:dyDescent="0.2">
      <c r="B28" s="13"/>
      <c r="C28" s="13"/>
      <c r="D28" s="13" t="s">
        <v>16</v>
      </c>
      <c r="E28" s="17">
        <f>E27*E22+F27*F22</f>
        <v>4.1962903507565673E-2</v>
      </c>
      <c r="F28" s="13"/>
      <c r="G28" s="13"/>
    </row>
    <row r="29" spans="2:7" x14ac:dyDescent="0.2">
      <c r="B29" s="13"/>
      <c r="C29" s="13"/>
      <c r="D29" s="13" t="s">
        <v>2</v>
      </c>
      <c r="E29" s="17">
        <f>SQRT((E27*E24)^2+(F27*F24)^2+2*E27*F27*E24*F24*E25)</f>
        <v>7.1378655519207149E-2</v>
      </c>
      <c r="F29" s="15">
        <f>_xlfn.STDEV.P(G9:G20)</f>
        <v>7.1378655519207149E-2</v>
      </c>
      <c r="G29" s="16" t="s">
        <v>19</v>
      </c>
    </row>
    <row r="32" spans="2:7" x14ac:dyDescent="0.2">
      <c r="G32" s="12" t="s">
        <v>14</v>
      </c>
    </row>
    <row r="33" spans="2:8" x14ac:dyDescent="0.2">
      <c r="B33" s="5" t="s">
        <v>3</v>
      </c>
      <c r="C33" s="5" t="s">
        <v>6</v>
      </c>
      <c r="D33" s="5" t="s">
        <v>7</v>
      </c>
      <c r="E33" s="5" t="s">
        <v>16</v>
      </c>
      <c r="F33" s="5" t="s">
        <v>2</v>
      </c>
      <c r="G33" s="21" t="s">
        <v>4</v>
      </c>
      <c r="H33" s="21" t="s">
        <v>15</v>
      </c>
    </row>
    <row r="34" spans="2:8" x14ac:dyDescent="0.2">
      <c r="B34" s="1">
        <v>1</v>
      </c>
      <c r="C34" s="9">
        <v>0</v>
      </c>
      <c r="D34" s="9">
        <f>1-C34</f>
        <v>1</v>
      </c>
      <c r="E34" s="8">
        <f>C34*$E$22+D34*$F$22</f>
        <v>5.373064649106396E-2</v>
      </c>
      <c r="F34" s="23">
        <f>SQRT(((C34*$E$24)^2+(D34*$F$24)^2+2*C34*D34*$E$24*$F$24*$E$25))</f>
        <v>7.8109967674844613E-2</v>
      </c>
      <c r="G34" s="8">
        <f>IF(E34&gt;=$F$47,E34,0)</f>
        <v>5.373064649106396E-2</v>
      </c>
      <c r="H34" s="8">
        <f>IF(G34&lt;&gt;"",F34,"")</f>
        <v>7.8109967674844613E-2</v>
      </c>
    </row>
    <row r="35" spans="2:8" x14ac:dyDescent="0.2">
      <c r="B35" s="1">
        <v>2</v>
      </c>
      <c r="C35" s="10">
        <f>C34+0.1</f>
        <v>0.1</v>
      </c>
      <c r="D35" s="9">
        <f>1-C35</f>
        <v>0.9</v>
      </c>
      <c r="E35" s="8">
        <f t="shared" ref="E35:E44" si="3">C35*$E$22+D35*$F$22</f>
        <v>5.1377097894364301E-2</v>
      </c>
      <c r="F35" s="8">
        <f t="shared" ref="F35:F44" si="4">SQRT(((C35*$E$24)^2+(D35*$F$24)^2+2*C35*D35*$E$24*$F$24*$E$25))</f>
        <v>7.5318868207876782E-2</v>
      </c>
      <c r="G35" s="8">
        <f t="shared" ref="G35:G44" si="5">IF(E35&gt;=$F$47,E35,0)</f>
        <v>5.1377097894364301E-2</v>
      </c>
      <c r="H35" s="8">
        <f t="shared" ref="H35:H38" si="6">IF(G35&lt;&gt;"",F35,"")</f>
        <v>7.5318868207876782E-2</v>
      </c>
    </row>
    <row r="36" spans="2:8" x14ac:dyDescent="0.2">
      <c r="B36" s="1">
        <v>3</v>
      </c>
      <c r="C36" s="10">
        <f t="shared" ref="C36:C44" si="7">C35+0.1</f>
        <v>0.2</v>
      </c>
      <c r="D36" s="9">
        <f t="shared" ref="D36:D44" si="8">1-C36</f>
        <v>0.8</v>
      </c>
      <c r="E36" s="8">
        <f t="shared" si="3"/>
        <v>4.9023549297664649E-2</v>
      </c>
      <c r="F36" s="8">
        <f t="shared" si="4"/>
        <v>7.3199650808231806E-2</v>
      </c>
      <c r="G36" s="8">
        <f t="shared" si="5"/>
        <v>4.9023549297664649E-2</v>
      </c>
      <c r="H36" s="8">
        <f t="shared" si="6"/>
        <v>7.3199650808231806E-2</v>
      </c>
    </row>
    <row r="37" spans="2:8" x14ac:dyDescent="0.2">
      <c r="B37" s="1">
        <v>4</v>
      </c>
      <c r="C37" s="10">
        <f t="shared" si="7"/>
        <v>0.30000000000000004</v>
      </c>
      <c r="D37" s="9">
        <f t="shared" si="8"/>
        <v>0.7</v>
      </c>
      <c r="E37" s="8">
        <f t="shared" si="3"/>
        <v>4.6670000700964984E-2</v>
      </c>
      <c r="F37" s="8">
        <f t="shared" si="4"/>
        <v>7.1811823268595143E-2</v>
      </c>
      <c r="G37" s="8">
        <f t="shared" si="5"/>
        <v>4.6670000700964984E-2</v>
      </c>
      <c r="H37" s="8">
        <f t="shared" si="6"/>
        <v>7.1811823268595143E-2</v>
      </c>
    </row>
    <row r="38" spans="2:8" x14ac:dyDescent="0.2">
      <c r="B38" s="1">
        <v>5</v>
      </c>
      <c r="C38" s="10">
        <f t="shared" si="7"/>
        <v>0.4</v>
      </c>
      <c r="D38" s="9">
        <f t="shared" si="8"/>
        <v>0.6</v>
      </c>
      <c r="E38" s="8">
        <f t="shared" si="3"/>
        <v>4.4316452104265332E-2</v>
      </c>
      <c r="F38" s="8">
        <f t="shared" si="4"/>
        <v>7.1198168208558107E-2</v>
      </c>
      <c r="G38" s="8">
        <f t="shared" si="5"/>
        <v>4.4316452104265332E-2</v>
      </c>
      <c r="H38" s="8">
        <f t="shared" si="6"/>
        <v>7.1198168208558107E-2</v>
      </c>
    </row>
    <row r="39" spans="2:8" x14ac:dyDescent="0.2">
      <c r="B39" s="1">
        <v>6</v>
      </c>
      <c r="C39" s="10">
        <f t="shared" si="7"/>
        <v>0.5</v>
      </c>
      <c r="D39" s="9">
        <f t="shared" si="8"/>
        <v>0.5</v>
      </c>
      <c r="E39" s="8">
        <f t="shared" si="3"/>
        <v>4.1962903507565673E-2</v>
      </c>
      <c r="F39" s="8">
        <f t="shared" si="4"/>
        <v>7.1378655519207149E-2</v>
      </c>
      <c r="G39" s="8">
        <f t="shared" si="5"/>
        <v>0</v>
      </c>
      <c r="H39" s="8"/>
    </row>
    <row r="40" spans="2:8" x14ac:dyDescent="0.2">
      <c r="B40" s="1">
        <v>7</v>
      </c>
      <c r="C40" s="10">
        <f t="shared" si="7"/>
        <v>0.6</v>
      </c>
      <c r="D40" s="9">
        <f t="shared" si="8"/>
        <v>0.4</v>
      </c>
      <c r="E40" s="8">
        <f t="shared" si="3"/>
        <v>3.9609354910866021E-2</v>
      </c>
      <c r="F40" s="8">
        <f t="shared" si="4"/>
        <v>7.2347341924817565E-2</v>
      </c>
      <c r="G40" s="8">
        <f t="shared" si="5"/>
        <v>0</v>
      </c>
      <c r="H40" s="8"/>
    </row>
    <row r="41" spans="2:8" x14ac:dyDescent="0.2">
      <c r="B41" s="1">
        <v>8</v>
      </c>
      <c r="C41" s="10">
        <f t="shared" si="7"/>
        <v>0.7</v>
      </c>
      <c r="D41" s="9">
        <f t="shared" si="8"/>
        <v>0.30000000000000004</v>
      </c>
      <c r="E41" s="8">
        <f t="shared" si="3"/>
        <v>3.7255806314166362E-2</v>
      </c>
      <c r="F41" s="8">
        <f t="shared" si="4"/>
        <v>7.4073311089923641E-2</v>
      </c>
      <c r="G41" s="8">
        <f t="shared" si="5"/>
        <v>0</v>
      </c>
      <c r="H41" s="8"/>
    </row>
    <row r="42" spans="2:8" x14ac:dyDescent="0.2">
      <c r="B42" s="1">
        <v>9</v>
      </c>
      <c r="C42" s="10">
        <f t="shared" si="7"/>
        <v>0.79999999999999993</v>
      </c>
      <c r="D42" s="9">
        <f t="shared" si="8"/>
        <v>0.20000000000000007</v>
      </c>
      <c r="E42" s="8">
        <f t="shared" si="3"/>
        <v>3.4902257717466703E-2</v>
      </c>
      <c r="F42" s="8">
        <f t="shared" si="4"/>
        <v>7.6505327006974239E-2</v>
      </c>
      <c r="G42" s="8">
        <f t="shared" si="5"/>
        <v>0</v>
      </c>
      <c r="H42" s="8"/>
    </row>
    <row r="43" spans="2:8" x14ac:dyDescent="0.2">
      <c r="B43" s="1">
        <v>10</v>
      </c>
      <c r="C43" s="10">
        <f t="shared" si="7"/>
        <v>0.89999999999999991</v>
      </c>
      <c r="D43" s="9">
        <f t="shared" si="8"/>
        <v>0.10000000000000009</v>
      </c>
      <c r="E43" s="8">
        <f t="shared" si="3"/>
        <v>3.2548709120767044E-2</v>
      </c>
      <c r="F43" s="8">
        <f t="shared" si="4"/>
        <v>7.9578683184913485E-2</v>
      </c>
      <c r="G43" s="8">
        <f t="shared" si="5"/>
        <v>0</v>
      </c>
      <c r="H43" s="8"/>
    </row>
    <row r="44" spans="2:8" x14ac:dyDescent="0.2">
      <c r="B44" s="1">
        <v>11</v>
      </c>
      <c r="C44" s="10">
        <f t="shared" si="7"/>
        <v>0.99999999999999989</v>
      </c>
      <c r="D44" s="9">
        <f t="shared" si="8"/>
        <v>0</v>
      </c>
      <c r="E44" s="8">
        <f t="shared" si="3"/>
        <v>3.0195160524067385E-2</v>
      </c>
      <c r="F44" s="8">
        <f t="shared" si="4"/>
        <v>8.3222356893006333E-2</v>
      </c>
      <c r="G44" s="8">
        <f t="shared" si="5"/>
        <v>0</v>
      </c>
      <c r="H44" s="8"/>
    </row>
    <row r="46" spans="2:8" x14ac:dyDescent="0.2">
      <c r="E46" s="16" t="s">
        <v>20</v>
      </c>
      <c r="F46" s="22">
        <f>MIN(F34:F44)</f>
        <v>7.1198168208558107E-2</v>
      </c>
    </row>
    <row r="47" spans="2:8" x14ac:dyDescent="0.2">
      <c r="E47" s="16" t="s">
        <v>21</v>
      </c>
      <c r="F47" s="22">
        <f>INDEX(E34:F44,MATCH(F46,F34:F44,0),1)</f>
        <v>4.4316452104265332E-2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9C5E90-D9D8-436C-A676-428F14C5095F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7b38f2a3-aa4f-459a-96a7-609069baf883"/>
    <ds:schemaRef ds:uri="http://schemas.microsoft.com/office/2006/metadata/properties"/>
    <ds:schemaRef ds:uri="http://schemas.microsoft.com/office/infopath/2007/PartnerControls"/>
    <ds:schemaRef ds:uri="210a6c26-33a8-4c30-9028-1a854218d472"/>
  </ds:schemaRefs>
</ds:datastoreItem>
</file>

<file path=customXml/itemProps2.xml><?xml version="1.0" encoding="utf-8"?>
<ds:datastoreItem xmlns:ds="http://schemas.openxmlformats.org/officeDocument/2006/customXml" ds:itemID="{69F33672-B69E-4944-9671-514338405D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99E289-B82D-47EC-89AB-964C3CEA30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EfficientFrontier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2020-05-21T21:47:27Z</dcterms:created>
  <dcterms:modified xsi:type="dcterms:W3CDTF">2020-05-22T06:34:58Z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