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General/5. Blog Posts/Fluctuation (Flux) Analysis/"/>
    </mc:Choice>
  </mc:AlternateContent>
  <xr:revisionPtr revIDLastSave="360" documentId="8_{824E0283-0A56-4AFC-8C2D-65E5945427F9}" xr6:coauthVersionLast="45" xr6:coauthVersionMax="45" xr10:uidLastSave="{B6269E52-D92C-4AE7-9E76-5158B5625139}"/>
  <bookViews>
    <workbookView xWindow="28680" yWindow="-120" windowWidth="29040" windowHeight="15990" xr2:uid="{39EA5DAC-F2AC-47D4-B474-1EB4EB2D22A4}"/>
  </bookViews>
  <sheets>
    <sheet name="FluxAna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7" i="1" l="1"/>
  <c r="I27" i="1"/>
  <c r="J23" i="1"/>
  <c r="I23" i="1"/>
  <c r="J18" i="1"/>
  <c r="J19" i="1"/>
  <c r="I19" i="1"/>
  <c r="I18" i="1"/>
  <c r="J14" i="1"/>
  <c r="I14" i="1"/>
  <c r="G63" i="1"/>
  <c r="H63" i="1" s="1"/>
  <c r="G60" i="1"/>
  <c r="H60" i="1" s="1"/>
  <c r="G55" i="1"/>
  <c r="H55" i="1" s="1"/>
  <c r="G54" i="1"/>
  <c r="H54" i="1" s="1"/>
  <c r="G48" i="1"/>
  <c r="H48" i="1" s="1"/>
  <c r="G47" i="1"/>
  <c r="H47" i="1" s="1"/>
  <c r="G46" i="1"/>
  <c r="H46" i="1" s="1"/>
  <c r="G43" i="1"/>
  <c r="H43" i="1" s="1"/>
  <c r="G34" i="1"/>
  <c r="H34" i="1" s="1"/>
  <c r="G27" i="1"/>
  <c r="H27" i="1" s="1"/>
  <c r="G23" i="1"/>
  <c r="H23" i="1" s="1"/>
  <c r="G19" i="1"/>
  <c r="H19" i="1" s="1"/>
  <c r="G18" i="1"/>
  <c r="H18" i="1" s="1"/>
  <c r="G14" i="1"/>
  <c r="H14" i="1" s="1"/>
  <c r="G13" i="1"/>
  <c r="H13" i="1" s="1"/>
  <c r="D35" i="1"/>
  <c r="E35" i="1"/>
  <c r="G35" i="1" l="1"/>
  <c r="H35" i="1" s="1"/>
  <c r="E15" i="1"/>
  <c r="D15" i="1"/>
  <c r="G15" i="1" l="1"/>
  <c r="H15" i="1" s="1"/>
  <c r="D20" i="1"/>
  <c r="E20" i="1"/>
  <c r="E16" i="1"/>
  <c r="D16" i="1"/>
  <c r="G20" i="1" l="1"/>
  <c r="H20" i="1" s="1"/>
  <c r="D21" i="1"/>
  <c r="D24" i="1"/>
  <c r="D28" i="1" s="1"/>
  <c r="D30" i="1" s="1"/>
  <c r="I30" i="1" s="1"/>
  <c r="D44" i="1"/>
  <c r="E24" i="1"/>
  <c r="E21" i="1"/>
  <c r="E28" i="1" l="1"/>
  <c r="G24" i="1"/>
  <c r="H24" i="1" s="1"/>
  <c r="D25" i="1"/>
  <c r="E44" i="1"/>
  <c r="G44" i="1" s="1"/>
  <c r="H44" i="1" s="1"/>
  <c r="D31" i="1"/>
  <c r="D32" i="1" s="1"/>
  <c r="D61" i="1"/>
  <c r="E25" i="1"/>
  <c r="E30" i="1" l="1"/>
  <c r="G28" i="1"/>
  <c r="H28" i="1" s="1"/>
  <c r="E31" i="1"/>
  <c r="G30" i="1" l="1"/>
  <c r="H30" i="1" s="1"/>
  <c r="J30" i="1"/>
  <c r="E32" i="1"/>
  <c r="G31" i="1"/>
  <c r="H31" i="1" s="1"/>
  <c r="D64" i="1"/>
  <c r="D65" i="1" s="1"/>
  <c r="E64" i="1"/>
  <c r="E61" i="1"/>
  <c r="G61" i="1" s="1"/>
  <c r="H61" i="1" s="1"/>
  <c r="G64" i="1" l="1"/>
  <c r="H64" i="1" s="1"/>
  <c r="E65" i="1"/>
  <c r="G65" i="1" s="1"/>
  <c r="H65" i="1" s="1"/>
  <c r="D56" i="1" l="1"/>
  <c r="D66" i="1" s="1"/>
  <c r="D49" i="1"/>
  <c r="D50" i="1" s="1"/>
  <c r="E49" i="1" l="1"/>
  <c r="D67" i="1"/>
  <c r="E50" i="1" l="1"/>
  <c r="G50" i="1" s="1"/>
  <c r="H50" i="1" s="1"/>
  <c r="G49" i="1"/>
  <c r="H49" i="1" s="1"/>
  <c r="E56" i="1"/>
  <c r="E66" i="1" s="1"/>
  <c r="E67" i="1" l="1"/>
  <c r="G66" i="1"/>
  <c r="H66" i="1" s="1"/>
</calcChain>
</file>

<file path=xl/sharedStrings.xml><?xml version="1.0" encoding="utf-8"?>
<sst xmlns="http://schemas.openxmlformats.org/spreadsheetml/2006/main" count="141" uniqueCount="112">
  <si>
    <t>FY 2019</t>
  </si>
  <si>
    <t>Income Statement</t>
  </si>
  <si>
    <t>Cost of Sales</t>
  </si>
  <si>
    <t>Gross profit</t>
  </si>
  <si>
    <t>Gross margin</t>
  </si>
  <si>
    <t>Administrative expenses</t>
  </si>
  <si>
    <t>Selling expenses</t>
  </si>
  <si>
    <t>EBITDA</t>
  </si>
  <si>
    <t>EBITDA margin</t>
  </si>
  <si>
    <t>Depreciation and amortization</t>
  </si>
  <si>
    <t>EBIT</t>
  </si>
  <si>
    <t>EBIT margin</t>
  </si>
  <si>
    <t>Income tax (expense)</t>
  </si>
  <si>
    <t>Profit margin</t>
  </si>
  <si>
    <t>Number of items sold (units)</t>
  </si>
  <si>
    <t>Average price per item</t>
  </si>
  <si>
    <t>Balance Sheet</t>
  </si>
  <si>
    <t>ASSETS</t>
  </si>
  <si>
    <t>Non-current assets</t>
  </si>
  <si>
    <t>Property, plant and equipment</t>
  </si>
  <si>
    <t>Total non-current assets</t>
  </si>
  <si>
    <t>Current assets</t>
  </si>
  <si>
    <t>Cash and cash equivalents</t>
  </si>
  <si>
    <t>Total current assets</t>
  </si>
  <si>
    <t>Total assets</t>
  </si>
  <si>
    <t>EQUITY</t>
  </si>
  <si>
    <t>Shareholder's equity</t>
  </si>
  <si>
    <t>Share capital</t>
  </si>
  <si>
    <t>Retained earnings</t>
  </si>
  <si>
    <t>Total equity</t>
  </si>
  <si>
    <t>LIABILITIES</t>
  </si>
  <si>
    <t>Non – current liabilities</t>
  </si>
  <si>
    <t>Bank debt</t>
  </si>
  <si>
    <t>Total non-current liabilities</t>
  </si>
  <si>
    <t>Current Liabilities</t>
  </si>
  <si>
    <t>Total current liabilities</t>
  </si>
  <si>
    <t>Total liabilities</t>
  </si>
  <si>
    <t>Total liabilities and shareholders’ equity</t>
  </si>
  <si>
    <t>Check</t>
  </si>
  <si>
    <t>Trade and other receivables</t>
  </si>
  <si>
    <t>Trade and other payables</t>
  </si>
  <si>
    <t>in EUR</t>
  </si>
  <si>
    <t>FY 2020</t>
  </si>
  <si>
    <t>Inventory</t>
  </si>
  <si>
    <t>Flux Analysis</t>
  </si>
  <si>
    <t>Magnimetrics</t>
  </si>
  <si>
    <t>In Percentage</t>
  </si>
  <si>
    <t>Value Change</t>
  </si>
  <si>
    <t>Comments</t>
  </si>
  <si>
    <t>Sales Revenue</t>
  </si>
  <si>
    <t>FY 2019 %Sales</t>
  </si>
  <si>
    <t>FY 2020 %Sales</t>
  </si>
  <si>
    <t>The increase in Gross Profit is consistent with the growth in sales and the optimizations in COGS.</t>
  </si>
  <si>
    <t>Increase in EBITDA is consistent with the improved Gross Profit margin, and the negative effectt of larger growth in Admin and Selling expenses.</t>
  </si>
  <si>
    <t>EBIT growth is consistent with EBITDA growth, due to small impact from the increase in Depreciation expenses.</t>
  </si>
  <si>
    <t>Finance costs, net</t>
  </si>
  <si>
    <t>Profit before income tax</t>
  </si>
  <si>
    <t>Profit for the period</t>
  </si>
  <si>
    <t>Net profit increased with 7.5 mil euro, or 37.2%, which is consistent with the growth in Profit before income tax.</t>
  </si>
  <si>
    <t>On average, prices were indexed with 2%, to reflect the market development in FY 2020.</t>
  </si>
  <si>
    <t>The decrease of 10 mil euro is the net effect of acquisitions for of a new packaging line for 6 mil euro and the depreciation charge of 16 mil euro.</t>
  </si>
  <si>
    <t>The main reason for the 6.5 mil euro drop in Cash balances is the investment in the packaging line for 6 mil euro, that was finalized in the last quarter of FY 2020.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</si>
  <si>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</si>
  <si>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</si>
  <si>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</si>
  <si>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</si>
  <si>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</si>
  <si>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</si>
  <si>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</si>
  <si>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</si>
  <si>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</si>
  <si>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</si>
  <si>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</si>
  <si>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[12]</t>
  </si>
  <si>
    <t>[13]</t>
  </si>
  <si>
    <t>[14]</t>
  </si>
  <si>
    <t>[15]</t>
  </si>
  <si>
    <t>[16]</t>
  </si>
  <si>
    <t>[17]</t>
  </si>
  <si>
    <t>[18]</t>
  </si>
  <si>
    <t>[19]</t>
  </si>
  <si>
    <t>[20]</t>
  </si>
  <si>
    <t xml:space="preserve">Increase in sales is mainly due to a successful penetration of two new markets (Germany and France), adding 30 mil euro and 60 mil euro to sales, respectively. </t>
  </si>
  <si>
    <t>Also, a big new client (Markosta) was signed for 50 mil euro. Three clients were lost, which attributed to 35 mil euro last year (Genesys AST, BestBrick Ltd., and Commm AG).</t>
  </si>
  <si>
    <t>Other clients remained at similar levels of activity and generated similar revenues to last year.</t>
  </si>
  <si>
    <t>COGS follows the increase in Revenues. It grew with 3% less, which resulted in a 2% improvement as percentage of sales. 1.5% is due to optimizations in the way production</t>
  </si>
  <si>
    <t>lines are placed in the workshop, while the other 0.5% is due to improved economies of scale (less recalibration expenses for machinery).</t>
  </si>
  <si>
    <t>Admin expenses grew with 12 mil euro, or 46%, amounting to 6.1% of Sales in FY 2020, comapred to 5% of Sales in FY 2019.</t>
  </si>
  <si>
    <t>The main reason for that is a one off GDPR-related project that cost 11.5 mil euro. The other 650 thousand euro increase is due to salaries indexation.</t>
  </si>
  <si>
    <t>Other accounts remain at similar levels to the prior period.</t>
  </si>
  <si>
    <t>Selling expenses increased in line with sales. In FY 2019 these were 2.2% of Sales, which grew to 2.3% of Sales in FY 2020.</t>
  </si>
  <si>
    <t>This is due to slight increase in transport costs due to the global situation in FY 2020 (COVID-19 pandemic).</t>
  </si>
  <si>
    <t>Depreciation expenses increased as percentage of Sales (2.3% in FY 2019 to 2.5% in FY 2020) due to leglislation changes</t>
  </si>
  <si>
    <t>that required the company to adjust some of the useful lives for machines.</t>
  </si>
  <si>
    <t>Finance costs relate to turnover loans to cover the seasonality in the business.</t>
  </si>
  <si>
    <t>They increased with 4% due to increased volume of operations, but remain at around 0.2% of Sales.</t>
  </si>
  <si>
    <t>Income tax expense grew with 37.2%, which is in line with the growth in Profit before income tax, as the company operates</t>
  </si>
  <si>
    <t>in a jurisdiction with a flat tax rate of 19% for both FY 2019 and FY 2020.</t>
  </si>
  <si>
    <t>Number of sold items increased with 18.6% which was the main reason for the 21% increase in Sales Revenue.</t>
  </si>
  <si>
    <t>The rest of the increase is due to a slight improvement in product mix and a 2% increase in sales prices.</t>
  </si>
  <si>
    <t>Inventory increased with about 30%. Due to the significant increse in Sales Revenue and expectations for growth in FY 2021,</t>
  </si>
  <si>
    <t>the company stocked up with more inventory to be able to match the demand of clients. Production capacity is planned in a way</t>
  </si>
  <si>
    <t>that will be able to cover the volume requirements in FY 2021, based on the expectations of the management.</t>
  </si>
  <si>
    <t>Trade receivables show a slight increase of 1.2%, as compared to the 21% increase in Sales, as the company signed a contract</t>
  </si>
  <si>
    <t>with a new collection agency and managed to clear around 5 mil euro of overdue receivables.</t>
  </si>
  <si>
    <t>The increase in Retained earnings at the amount of 9.4 mil is due to profit realized in the period, as well as the company</t>
  </si>
  <si>
    <t>paying out dividends to shareholders, at the amount of 18.3 mil euro.</t>
  </si>
  <si>
    <t>Bank debt increased slightly, which is due to another overdraft line being open for 500 thousand euro,</t>
  </si>
  <si>
    <t>which was required for the project manager of the packaging line acquisition.</t>
  </si>
  <si>
    <t>There's a significant increase in Trade and other payables for 48 mil euro, or 39%, which is due to the fact the company placed large purchase orders in Q4,</t>
  </si>
  <si>
    <t>to support the expected growth of the business. Also, major suppliers have improved their internal credit rating for the company and are now</t>
  </si>
  <si>
    <t>offering an extended credit term of 6 months (it was 3 months before).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</si>
</sst>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[Red]\(#,##0\)_-;_-* &quot;-&quot;??_-;_-@_-"/>
    <numFmt numFmtId="166" formatCode="0.0%"/>
    <numFmt numFmtId="167" formatCode="_-* #,##0_-;\-* #,##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00B05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4" fillId="0" borderId="0" xfId="3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0" xfId="0" applyFont="1" applyFill="1"/>
    <xf numFmtId="0" fontId="10" fillId="2" borderId="0" xfId="0" applyFont="1" applyFill="1"/>
    <xf numFmtId="0" fontId="10" fillId="0" borderId="0" xfId="0" applyFont="1"/>
    <xf numFmtId="165" fontId="10" fillId="0" borderId="0" xfId="1" applyNumberFormat="1" applyFont="1"/>
    <xf numFmtId="0" fontId="9" fillId="0" borderId="1" xfId="0" applyFont="1" applyBorder="1"/>
    <xf numFmtId="165" fontId="9" fillId="0" borderId="1" xfId="1" applyNumberFormat="1" applyFont="1" applyBorder="1"/>
    <xf numFmtId="0" fontId="11" fillId="0" borderId="2" xfId="0" applyFont="1" applyBorder="1"/>
    <xf numFmtId="166" fontId="11" fillId="0" borderId="2" xfId="2" applyNumberFormat="1" applyFont="1" applyBorder="1"/>
    <xf numFmtId="0" fontId="10" fillId="0" borderId="1" xfId="0" applyFont="1" applyBorder="1"/>
    <xf numFmtId="165" fontId="10" fillId="0" borderId="1" xfId="1" applyNumberFormat="1" applyFont="1" applyBorder="1"/>
    <xf numFmtId="0" fontId="9" fillId="3" borderId="3" xfId="0" applyFont="1" applyFill="1" applyBorder="1"/>
    <xf numFmtId="165" fontId="9" fillId="3" borderId="3" xfId="1" applyNumberFormat="1" applyFont="1" applyFill="1" applyBorder="1"/>
    <xf numFmtId="0" fontId="11" fillId="0" borderId="4" xfId="0" applyFont="1" applyBorder="1"/>
    <xf numFmtId="0" fontId="9" fillId="0" borderId="3" xfId="0" applyFont="1" applyBorder="1"/>
    <xf numFmtId="165" fontId="9" fillId="0" borderId="3" xfId="1" applyNumberFormat="1" applyFont="1" applyBorder="1"/>
    <xf numFmtId="0" fontId="9" fillId="0" borderId="2" xfId="0" applyFont="1" applyBorder="1"/>
    <xf numFmtId="165" fontId="9" fillId="0" borderId="2" xfId="1" applyNumberFormat="1" applyFont="1" applyBorder="1"/>
    <xf numFmtId="0" fontId="11" fillId="0" borderId="5" xfId="0" applyFont="1" applyBorder="1"/>
    <xf numFmtId="167" fontId="10" fillId="0" borderId="0" xfId="1" applyNumberFormat="1" applyFont="1"/>
    <xf numFmtId="0" fontId="9" fillId="0" borderId="0" xfId="0" applyFont="1"/>
    <xf numFmtId="167" fontId="12" fillId="0" borderId="0" xfId="1" applyNumberFormat="1" applyFont="1"/>
    <xf numFmtId="167" fontId="9" fillId="0" borderId="1" xfId="1" applyNumberFormat="1" applyFont="1" applyBorder="1"/>
    <xf numFmtId="167" fontId="9" fillId="0" borderId="2" xfId="1" applyNumberFormat="1" applyFont="1" applyBorder="1"/>
    <xf numFmtId="167" fontId="9" fillId="0" borderId="0" xfId="1" applyNumberFormat="1" applyFont="1"/>
    <xf numFmtId="0" fontId="13" fillId="0" borderId="0" xfId="0" applyFont="1"/>
    <xf numFmtId="167" fontId="13" fillId="0" borderId="0" xfId="1" applyNumberFormat="1" applyFont="1"/>
    <xf numFmtId="167" fontId="10" fillId="0" borderId="0" xfId="0" applyNumberFormat="1" applyFont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9" fontId="2" fillId="0" borderId="0" xfId="2" applyFont="1"/>
    <xf numFmtId="165" fontId="2" fillId="0" borderId="0" xfId="0" applyNumberFormat="1" applyFont="1"/>
    <xf numFmtId="167" fontId="2" fillId="0" borderId="0" xfId="0" applyNumberFormat="1" applyFont="1"/>
    <xf numFmtId="0" fontId="2" fillId="3" borderId="0" xfId="0" applyFont="1" applyFill="1"/>
    <xf numFmtId="165" fontId="2" fillId="3" borderId="0" xfId="0" applyNumberFormat="1" applyFont="1" applyFill="1"/>
    <xf numFmtId="166" fontId="2" fillId="3" borderId="0" xfId="2" applyNumberFormat="1" applyFont="1" applyFill="1"/>
    <xf numFmtId="167" fontId="2" fillId="3" borderId="0" xfId="0" applyNumberFormat="1" applyFont="1" applyFill="1"/>
    <xf numFmtId="0" fontId="15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0" fontId="9" fillId="0" borderId="0" xfId="0" applyFont="1" applyBorder="1"/>
    <xf numFmtId="167" fontId="9" fillId="0" borderId="0" xfId="1" applyNumberFormat="1" applyFont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B475-68DB-440D-A261-03C267A72F83}">
  <dimension ref="A1:L126"/>
  <sheetViews>
    <sheetView showGridLines="0" tabSelected="1" zoomScaleNormal="100" workbookViewId="0">
      <pane ySplit="7" topLeftCell="A8" activePane="bottomLeft" state="frozen"/>
      <selection pane="bottomLeft" activeCell="N19" sqref="N19"/>
    </sheetView>
  </sheetViews>
  <sheetFormatPr defaultRowHeight="11.25" x14ac:dyDescent="0.2"/>
  <cols>
    <col min="1" max="1" width="3.5703125" style="1" bestFit="1" customWidth="1"/>
    <col min="2" max="2" width="36.5703125" style="1" customWidth="1"/>
    <col min="3" max="3" width="10.7109375" style="1" bestFit="1" customWidth="1"/>
    <col min="4" max="5" width="11.28515625" style="1" bestFit="1" customWidth="1"/>
    <col min="6" max="6" width="1.42578125" style="1" customWidth="1"/>
    <col min="7" max="8" width="11.85546875" style="1" customWidth="1"/>
    <col min="9" max="10" width="13.42578125" style="1" customWidth="1"/>
    <col min="11" max="11" width="1.42578125" style="1" customWidth="1"/>
    <col min="12" max="12" width="9.85546875" style="1" customWidth="1"/>
    <col min="13" max="13" width="9.140625" style="1"/>
    <col min="14" max="14" width="10.7109375" style="1" bestFit="1" customWidth="1"/>
    <col min="15" max="16384" width="9.140625" style="1"/>
  </cols>
  <sheetData>
    <row r="1" spans="1:12" x14ac:dyDescent="0.2">
      <c r="B1" s="2"/>
    </row>
    <row r="2" spans="1:12" ht="15.75" x14ac:dyDescent="0.25">
      <c r="B2" s="3" t="s">
        <v>44</v>
      </c>
    </row>
    <row r="3" spans="1:12" ht="12" x14ac:dyDescent="0.2">
      <c r="B3" s="4" t="s">
        <v>45</v>
      </c>
    </row>
    <row r="5" spans="1:12" x14ac:dyDescent="0.2">
      <c r="B5" s="5" t="s">
        <v>41</v>
      </c>
    </row>
    <row r="7" spans="1:12" x14ac:dyDescent="0.2">
      <c r="B7" s="33"/>
      <c r="C7" s="33"/>
      <c r="D7" s="34" t="s">
        <v>0</v>
      </c>
      <c r="E7" s="34" t="s">
        <v>42</v>
      </c>
      <c r="G7" s="33" t="s">
        <v>44</v>
      </c>
      <c r="H7" s="33"/>
      <c r="I7" s="33"/>
      <c r="J7" s="33"/>
      <c r="K7" s="33"/>
      <c r="L7" s="33"/>
    </row>
    <row r="9" spans="1:12" x14ac:dyDescent="0.2">
      <c r="A9" s="6">
        <v>1</v>
      </c>
      <c r="B9" s="6" t="s">
        <v>1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">
      <c r="A10" s="8"/>
      <c r="B10" s="8"/>
      <c r="C10" s="8"/>
      <c r="D10" s="8"/>
      <c r="E10" s="8"/>
    </row>
    <row r="11" spans="1:12" x14ac:dyDescent="0.2">
      <c r="A11" s="8"/>
      <c r="B11" s="33"/>
      <c r="C11" s="33"/>
      <c r="D11" s="34" t="s">
        <v>0</v>
      </c>
      <c r="E11" s="34" t="s">
        <v>42</v>
      </c>
      <c r="G11" s="34" t="s">
        <v>47</v>
      </c>
      <c r="H11" s="34" t="s">
        <v>46</v>
      </c>
      <c r="I11" s="34" t="s">
        <v>50</v>
      </c>
      <c r="J11" s="34" t="s">
        <v>51</v>
      </c>
      <c r="L11" s="34" t="s">
        <v>48</v>
      </c>
    </row>
    <row r="12" spans="1:12" x14ac:dyDescent="0.2">
      <c r="A12" s="8"/>
      <c r="B12" s="8"/>
      <c r="C12" s="8"/>
      <c r="D12" s="8"/>
      <c r="E12" s="8"/>
      <c r="G12" s="38"/>
      <c r="H12" s="38"/>
      <c r="I12" s="38"/>
      <c r="J12" s="38"/>
      <c r="L12" s="38"/>
    </row>
    <row r="13" spans="1:12" x14ac:dyDescent="0.2">
      <c r="A13" s="8"/>
      <c r="B13" s="8" t="s">
        <v>49</v>
      </c>
      <c r="C13" s="8"/>
      <c r="D13" s="9">
        <v>522031013.99809188</v>
      </c>
      <c r="E13" s="9">
        <v>631440631.59705567</v>
      </c>
      <c r="G13" s="39">
        <f>E13-D13</f>
        <v>109409617.5989638</v>
      </c>
      <c r="H13" s="40">
        <f>G13/D13</f>
        <v>0.20958451637006323</v>
      </c>
      <c r="I13" s="38"/>
      <c r="J13" s="38"/>
      <c r="L13" s="43" t="s">
        <v>62</v>
      </c>
    </row>
    <row r="14" spans="1:12" x14ac:dyDescent="0.2">
      <c r="A14" s="8"/>
      <c r="B14" s="14" t="s">
        <v>2</v>
      </c>
      <c r="C14" s="14"/>
      <c r="D14" s="15">
        <v>-446440923.17116821</v>
      </c>
      <c r="E14" s="15">
        <v>-527000847.12912494</v>
      </c>
      <c r="G14" s="39">
        <f>E14-D14</f>
        <v>-80559923.957956731</v>
      </c>
      <c r="H14" s="40">
        <f>G14/D14</f>
        <v>0.18044923701376175</v>
      </c>
      <c r="I14" s="40">
        <f>-D14/D$13</f>
        <v>0.85520000000000007</v>
      </c>
      <c r="J14" s="40">
        <f>-E14/E$13</f>
        <v>0.83460078550254369</v>
      </c>
      <c r="L14" s="43" t="s">
        <v>63</v>
      </c>
    </row>
    <row r="15" spans="1:12" x14ac:dyDescent="0.2">
      <c r="A15" s="8"/>
      <c r="B15" s="10" t="s">
        <v>3</v>
      </c>
      <c r="C15" s="10"/>
      <c r="D15" s="11">
        <f>D13+D14</f>
        <v>75590090.826923668</v>
      </c>
      <c r="E15" s="11">
        <f>E13+E14</f>
        <v>104439784.46793073</v>
      </c>
      <c r="G15" s="39">
        <f>E15-D15</f>
        <v>28849693.641007066</v>
      </c>
      <c r="H15" s="40">
        <f>G15/D15</f>
        <v>0.38165972980589918</v>
      </c>
      <c r="I15" s="38"/>
      <c r="J15" s="38"/>
      <c r="L15" s="43" t="s">
        <v>64</v>
      </c>
    </row>
    <row r="16" spans="1:12" ht="12" thickBot="1" x14ac:dyDescent="0.25">
      <c r="A16" s="8"/>
      <c r="B16" s="12" t="s">
        <v>4</v>
      </c>
      <c r="C16" s="12"/>
      <c r="D16" s="13">
        <f>D15/D13</f>
        <v>0.14479999999999993</v>
      </c>
      <c r="E16" s="13">
        <f>E15/E13</f>
        <v>0.16539921449745637</v>
      </c>
      <c r="G16" s="38"/>
      <c r="H16" s="38"/>
      <c r="I16" s="38"/>
      <c r="J16" s="38"/>
      <c r="L16" s="43"/>
    </row>
    <row r="17" spans="1:12" ht="12" thickTop="1" x14ac:dyDescent="0.2">
      <c r="A17" s="8"/>
      <c r="B17" s="8"/>
      <c r="C17" s="8"/>
      <c r="D17" s="9"/>
      <c r="E17" s="9"/>
      <c r="G17" s="38"/>
      <c r="H17" s="38"/>
      <c r="I17" s="38"/>
      <c r="J17" s="38"/>
      <c r="L17" s="43"/>
    </row>
    <row r="18" spans="1:12" x14ac:dyDescent="0.2">
      <c r="A18" s="8"/>
      <c r="B18" s="8" t="s">
        <v>5</v>
      </c>
      <c r="C18" s="8"/>
      <c r="D18" s="9">
        <v>-26205956.902704209</v>
      </c>
      <c r="E18" s="9">
        <v>-38364613.293379277</v>
      </c>
      <c r="G18" s="39">
        <f>E18-D18</f>
        <v>-12158656.390675068</v>
      </c>
      <c r="H18" s="40">
        <f>G18/D18</f>
        <v>0.4639653661881894</v>
      </c>
      <c r="I18" s="40">
        <f>-D18/D$13</f>
        <v>5.0199999999999995E-2</v>
      </c>
      <c r="J18" s="40">
        <f>-E18/E$13</f>
        <v>6.0757276889747372E-2</v>
      </c>
      <c r="L18" s="43" t="s">
        <v>65</v>
      </c>
    </row>
    <row r="19" spans="1:12" x14ac:dyDescent="0.2">
      <c r="A19" s="8"/>
      <c r="B19" s="8" t="s">
        <v>6</v>
      </c>
      <c r="C19" s="8"/>
      <c r="D19" s="9">
        <v>-11484682.30795802</v>
      </c>
      <c r="E19" s="9">
        <v>-14695312.226016574</v>
      </c>
      <c r="G19" s="39">
        <f>E19-D19</f>
        <v>-3210629.9180585537</v>
      </c>
      <c r="H19" s="40">
        <f>G19/D19</f>
        <v>0.27955757346755938</v>
      </c>
      <c r="I19" s="40">
        <f>-D19/D$13</f>
        <v>2.1999999999999999E-2</v>
      </c>
      <c r="J19" s="40">
        <f>-E19/E$13</f>
        <v>2.3272674406220609E-2</v>
      </c>
      <c r="L19" s="43" t="s">
        <v>66</v>
      </c>
    </row>
    <row r="20" spans="1:12" ht="12" thickBot="1" x14ac:dyDescent="0.25">
      <c r="A20" s="8"/>
      <c r="B20" s="16" t="s">
        <v>7</v>
      </c>
      <c r="C20" s="16"/>
      <c r="D20" s="17">
        <f t="shared" ref="D20:E20" si="0">D15+D18+D19</f>
        <v>37899451.616261438</v>
      </c>
      <c r="E20" s="17">
        <f t="shared" si="0"/>
        <v>51379858.948534884</v>
      </c>
      <c r="G20" s="39">
        <f>E20-D20</f>
        <v>13480407.332273446</v>
      </c>
      <c r="H20" s="40">
        <f>G20/D20</f>
        <v>0.35568871731350954</v>
      </c>
      <c r="I20" s="38"/>
      <c r="J20" s="38"/>
      <c r="L20" s="43" t="s">
        <v>67</v>
      </c>
    </row>
    <row r="21" spans="1:12" ht="12" thickBot="1" x14ac:dyDescent="0.25">
      <c r="A21" s="8"/>
      <c r="B21" s="18" t="s">
        <v>8</v>
      </c>
      <c r="C21" s="18"/>
      <c r="D21" s="13">
        <f>D20/D13</f>
        <v>7.2599999999999942E-2</v>
      </c>
      <c r="E21" s="13">
        <f>E20/E13</f>
        <v>8.1369263201488379E-2</v>
      </c>
      <c r="G21" s="38"/>
      <c r="H21" s="38"/>
      <c r="I21" s="38"/>
      <c r="J21" s="38"/>
      <c r="L21" s="43"/>
    </row>
    <row r="22" spans="1:12" ht="12" thickTop="1" x14ac:dyDescent="0.2">
      <c r="A22" s="8"/>
      <c r="B22" s="8"/>
      <c r="C22" s="8"/>
      <c r="D22" s="9"/>
      <c r="E22" s="9"/>
      <c r="G22" s="38"/>
      <c r="H22" s="38"/>
      <c r="I22" s="38"/>
      <c r="J22" s="38"/>
      <c r="L22" s="43"/>
    </row>
    <row r="23" spans="1:12" x14ac:dyDescent="0.2">
      <c r="A23" s="8"/>
      <c r="B23" s="8" t="s">
        <v>9</v>
      </c>
      <c r="C23" s="8"/>
      <c r="D23" s="9">
        <v>-11797900.916356876</v>
      </c>
      <c r="E23" s="9">
        <v>-15986155.741663566</v>
      </c>
      <c r="F23" s="35"/>
      <c r="G23" s="39">
        <f>E23-D23</f>
        <v>-4188254.8253066894</v>
      </c>
      <c r="H23" s="40">
        <f>G23/D23</f>
        <v>0.35499999999999987</v>
      </c>
      <c r="I23" s="40">
        <f>-D23/D$13</f>
        <v>2.2599999999999999E-2</v>
      </c>
      <c r="J23" s="40">
        <f>-E23/E$13</f>
        <v>2.5316957670637973E-2</v>
      </c>
      <c r="K23" s="35"/>
      <c r="L23" s="43" t="s">
        <v>68</v>
      </c>
    </row>
    <row r="24" spans="1:12" ht="12" thickBot="1" x14ac:dyDescent="0.25">
      <c r="A24" s="8"/>
      <c r="B24" s="19" t="s">
        <v>10</v>
      </c>
      <c r="C24" s="19"/>
      <c r="D24" s="20">
        <f t="shared" ref="D24:E24" si="1">D20+D23</f>
        <v>26101550.699904561</v>
      </c>
      <c r="E24" s="20">
        <f t="shared" si="1"/>
        <v>35393703.206871316</v>
      </c>
      <c r="G24" s="39">
        <f>E24-D24</f>
        <v>9292152.5069667548</v>
      </c>
      <c r="H24" s="40">
        <f>G24/D24</f>
        <v>0.35600001753921584</v>
      </c>
      <c r="I24" s="38"/>
      <c r="J24" s="38"/>
      <c r="L24" s="43" t="s">
        <v>69</v>
      </c>
    </row>
    <row r="25" spans="1:12" ht="12" thickBot="1" x14ac:dyDescent="0.25">
      <c r="A25" s="8"/>
      <c r="B25" s="18" t="s">
        <v>11</v>
      </c>
      <c r="C25" s="18"/>
      <c r="D25" s="13">
        <f>D24/D13</f>
        <v>4.999999999999994E-2</v>
      </c>
      <c r="E25" s="13">
        <f>E24/E13</f>
        <v>5.6052305530850402E-2</v>
      </c>
      <c r="G25" s="38"/>
      <c r="H25" s="38"/>
      <c r="I25" s="38"/>
      <c r="J25" s="38"/>
      <c r="L25" s="43"/>
    </row>
    <row r="26" spans="1:12" ht="12" thickTop="1" x14ac:dyDescent="0.2">
      <c r="A26" s="8"/>
      <c r="B26" s="8"/>
      <c r="C26" s="8"/>
      <c r="D26" s="9"/>
      <c r="E26" s="9"/>
      <c r="G26" s="38"/>
      <c r="H26" s="38"/>
      <c r="I26" s="38"/>
      <c r="J26" s="38"/>
      <c r="L26" s="43"/>
    </row>
    <row r="27" spans="1:12" x14ac:dyDescent="0.2">
      <c r="A27" s="8"/>
      <c r="B27" s="14" t="s">
        <v>55</v>
      </c>
      <c r="C27" s="14"/>
      <c r="D27" s="15">
        <v>-1260000.0000000002</v>
      </c>
      <c r="E27" s="15">
        <v>-1312500.0000000002</v>
      </c>
      <c r="G27" s="39">
        <f>E27-D27</f>
        <v>-52500</v>
      </c>
      <c r="H27" s="40">
        <f>G27/D27</f>
        <v>4.1666666666666657E-2</v>
      </c>
      <c r="I27" s="40">
        <f>-D27/D$13</f>
        <v>2.4136496993732363E-3</v>
      </c>
      <c r="J27" s="40">
        <f>-E27/E$13</f>
        <v>2.078580209006177E-3</v>
      </c>
      <c r="L27" s="43" t="s">
        <v>70</v>
      </c>
    </row>
    <row r="28" spans="1:12" ht="12" thickBot="1" x14ac:dyDescent="0.25">
      <c r="A28" s="8"/>
      <c r="B28" s="21" t="s">
        <v>56</v>
      </c>
      <c r="C28" s="21"/>
      <c r="D28" s="22">
        <f t="shared" ref="D28:E28" si="2">D24+D27</f>
        <v>24841550.699904561</v>
      </c>
      <c r="E28" s="22">
        <f t="shared" si="2"/>
        <v>34081203.206871316</v>
      </c>
      <c r="G28" s="39">
        <f>E28-D28</f>
        <v>9239652.5069667548</v>
      </c>
      <c r="H28" s="40">
        <f>G28/D28</f>
        <v>0.37194346756308788</v>
      </c>
      <c r="I28" s="38"/>
      <c r="J28" s="38"/>
      <c r="L28" s="43"/>
    </row>
    <row r="29" spans="1:12" ht="12" thickTop="1" x14ac:dyDescent="0.2">
      <c r="A29" s="8"/>
      <c r="B29" s="8"/>
      <c r="C29" s="8"/>
      <c r="D29" s="9"/>
      <c r="E29" s="9"/>
      <c r="G29" s="38"/>
      <c r="H29" s="38"/>
      <c r="I29" s="38"/>
      <c r="J29" s="38"/>
      <c r="L29" s="43"/>
    </row>
    <row r="30" spans="1:12" x14ac:dyDescent="0.2">
      <c r="A30" s="8"/>
      <c r="B30" s="8" t="s">
        <v>12</v>
      </c>
      <c r="C30" s="8"/>
      <c r="D30" s="9">
        <f t="shared" ref="D30:E30" si="3">-19%*D28</f>
        <v>-4719894.6329818666</v>
      </c>
      <c r="E30" s="9">
        <f t="shared" si="3"/>
        <v>-6475428.6093055503</v>
      </c>
      <c r="G30" s="39">
        <f>E30-D30</f>
        <v>-1755533.9763236837</v>
      </c>
      <c r="H30" s="40">
        <f>G30/D30</f>
        <v>0.37194346756308794</v>
      </c>
      <c r="I30" s="40">
        <f>-D30/D$13</f>
        <v>9.0414065571190732E-3</v>
      </c>
      <c r="J30" s="40">
        <f>-E30/E$13</f>
        <v>1.0255007811150404E-2</v>
      </c>
      <c r="L30" s="43" t="s">
        <v>71</v>
      </c>
    </row>
    <row r="31" spans="1:12" ht="12" thickBot="1" x14ac:dyDescent="0.25">
      <c r="A31" s="8"/>
      <c r="B31" s="21" t="s">
        <v>57</v>
      </c>
      <c r="C31" s="21"/>
      <c r="D31" s="22">
        <f t="shared" ref="D31:E31" si="4">D28+D30</f>
        <v>20121656.066922694</v>
      </c>
      <c r="E31" s="22">
        <f t="shared" si="4"/>
        <v>27605774.597565766</v>
      </c>
      <c r="G31" s="39">
        <f>E31-D31</f>
        <v>7484118.530643072</v>
      </c>
      <c r="H31" s="40">
        <f>G31/D31</f>
        <v>0.37194346756308788</v>
      </c>
      <c r="I31" s="38"/>
      <c r="J31" s="38"/>
      <c r="L31" s="43" t="s">
        <v>72</v>
      </c>
    </row>
    <row r="32" spans="1:12" ht="12.75" thickTop="1" thickBot="1" x14ac:dyDescent="0.25">
      <c r="A32" s="8"/>
      <c r="B32" s="23" t="s">
        <v>13</v>
      </c>
      <c r="C32" s="23"/>
      <c r="D32" s="13">
        <f>D31/D13</f>
        <v>3.8544943743507629E-2</v>
      </c>
      <c r="E32" s="13">
        <f>E31/E13</f>
        <v>4.3718717510693825E-2</v>
      </c>
      <c r="G32" s="38"/>
      <c r="H32" s="38"/>
      <c r="I32" s="38"/>
      <c r="J32" s="38"/>
      <c r="L32" s="43"/>
    </row>
    <row r="33" spans="1:12" ht="12" thickTop="1" x14ac:dyDescent="0.2">
      <c r="A33" s="8"/>
      <c r="B33" s="8"/>
      <c r="C33" s="8"/>
      <c r="D33" s="9"/>
      <c r="E33" s="9"/>
      <c r="G33" s="38"/>
      <c r="H33" s="38"/>
      <c r="I33" s="38"/>
      <c r="J33" s="38"/>
      <c r="L33" s="43"/>
    </row>
    <row r="34" spans="1:12" x14ac:dyDescent="0.2">
      <c r="A34" s="8"/>
      <c r="B34" s="8" t="s">
        <v>14</v>
      </c>
      <c r="C34" s="8"/>
      <c r="D34" s="9">
        <v>215481.62729874661</v>
      </c>
      <c r="E34" s="9">
        <v>255532.58817920453</v>
      </c>
      <c r="G34" s="39">
        <f>E34-D34</f>
        <v>40050.960880457918</v>
      </c>
      <c r="H34" s="40">
        <f>G34/D34</f>
        <v>0.18586717291182664</v>
      </c>
      <c r="I34" s="38"/>
      <c r="J34" s="38"/>
      <c r="L34" s="43" t="s">
        <v>73</v>
      </c>
    </row>
    <row r="35" spans="1:12" x14ac:dyDescent="0.2">
      <c r="A35" s="8"/>
      <c r="B35" s="8" t="s">
        <v>15</v>
      </c>
      <c r="C35" s="8"/>
      <c r="D35" s="9">
        <f>D13/D34</f>
        <v>2422.6242419932214</v>
      </c>
      <c r="E35" s="9">
        <f>E13/E34</f>
        <v>2471.076726833086</v>
      </c>
      <c r="G35" s="39">
        <f>E35-D35</f>
        <v>48.45248483986461</v>
      </c>
      <c r="H35" s="40">
        <f>G35/D35</f>
        <v>2.0000000000000077E-2</v>
      </c>
      <c r="I35" s="38"/>
      <c r="J35" s="38"/>
      <c r="L35" s="43" t="s">
        <v>74</v>
      </c>
    </row>
    <row r="36" spans="1:12" x14ac:dyDescent="0.2">
      <c r="A36" s="8"/>
      <c r="B36" s="8"/>
      <c r="C36" s="8"/>
      <c r="D36" s="8"/>
      <c r="E36" s="8"/>
    </row>
    <row r="37" spans="1:12" x14ac:dyDescent="0.2">
      <c r="A37" s="6">
        <v>2</v>
      </c>
      <c r="B37" s="6" t="s">
        <v>16</v>
      </c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">
      <c r="A38" s="8"/>
      <c r="B38" s="8"/>
      <c r="C38" s="8"/>
      <c r="D38" s="8"/>
      <c r="E38" s="8"/>
    </row>
    <row r="39" spans="1:12" x14ac:dyDescent="0.2">
      <c r="A39" s="8"/>
      <c r="B39" s="33"/>
      <c r="C39" s="33"/>
      <c r="D39" s="34" t="s">
        <v>0</v>
      </c>
      <c r="E39" s="34" t="s">
        <v>42</v>
      </c>
      <c r="G39" s="34" t="s">
        <v>47</v>
      </c>
      <c r="H39" s="34" t="s">
        <v>46</v>
      </c>
      <c r="I39" s="34"/>
      <c r="J39" s="34"/>
      <c r="L39" s="34" t="s">
        <v>48</v>
      </c>
    </row>
    <row r="40" spans="1:12" x14ac:dyDescent="0.2">
      <c r="A40" s="8"/>
      <c r="B40" s="8"/>
      <c r="C40" s="8"/>
      <c r="D40" s="24"/>
      <c r="E40" s="24"/>
      <c r="G40" s="38"/>
      <c r="H40" s="38"/>
      <c r="I40" s="38"/>
      <c r="J40" s="38"/>
      <c r="L40" s="38"/>
    </row>
    <row r="41" spans="1:12" x14ac:dyDescent="0.2">
      <c r="A41" s="8"/>
      <c r="B41" s="25" t="s">
        <v>17</v>
      </c>
      <c r="C41" s="8"/>
      <c r="D41" s="24"/>
      <c r="E41" s="24"/>
      <c r="G41" s="38"/>
      <c r="H41" s="38"/>
      <c r="I41" s="38"/>
      <c r="J41" s="38"/>
      <c r="L41" s="38"/>
    </row>
    <row r="42" spans="1:12" x14ac:dyDescent="0.2">
      <c r="A42" s="8"/>
      <c r="B42" s="25" t="s">
        <v>18</v>
      </c>
      <c r="C42" s="8"/>
      <c r="D42" s="24"/>
      <c r="E42" s="24"/>
      <c r="G42" s="38"/>
      <c r="H42" s="38"/>
      <c r="I42" s="38"/>
      <c r="J42" s="38"/>
      <c r="L42" s="38"/>
    </row>
    <row r="43" spans="1:12" x14ac:dyDescent="0.2">
      <c r="A43" s="8"/>
      <c r="B43" s="8" t="s">
        <v>19</v>
      </c>
      <c r="C43" s="26"/>
      <c r="D43" s="9">
        <v>108627084.99445973</v>
      </c>
      <c r="E43" s="9">
        <v>98490929.252796158</v>
      </c>
      <c r="G43" s="39">
        <f>E43-D43</f>
        <v>-10136155.741663575</v>
      </c>
      <c r="H43" s="40">
        <f>G43/D43</f>
        <v>-9.3311495398965605E-2</v>
      </c>
      <c r="I43" s="38"/>
      <c r="J43" s="38"/>
      <c r="L43" s="43" t="s">
        <v>75</v>
      </c>
    </row>
    <row r="44" spans="1:12" x14ac:dyDescent="0.2">
      <c r="A44" s="8"/>
      <c r="B44" s="10" t="s">
        <v>20</v>
      </c>
      <c r="C44" s="10"/>
      <c r="D44" s="27">
        <f>SUM(D43:D43)</f>
        <v>108627084.99445973</v>
      </c>
      <c r="E44" s="27">
        <f>SUM(E43:E43)</f>
        <v>98490929.252796158</v>
      </c>
      <c r="G44" s="39">
        <f>E44-D44</f>
        <v>-10136155.741663575</v>
      </c>
      <c r="H44" s="40">
        <f>G44/D44</f>
        <v>-9.3311495398965605E-2</v>
      </c>
      <c r="I44" s="38"/>
      <c r="J44" s="38"/>
      <c r="L44" s="43"/>
    </row>
    <row r="45" spans="1:12" x14ac:dyDescent="0.2">
      <c r="A45" s="8"/>
      <c r="B45" s="25" t="s">
        <v>21</v>
      </c>
      <c r="C45" s="8"/>
      <c r="D45" s="24"/>
      <c r="E45" s="24"/>
      <c r="G45" s="38"/>
      <c r="H45" s="38"/>
      <c r="I45" s="38"/>
      <c r="J45" s="38"/>
      <c r="L45" s="43"/>
    </row>
    <row r="46" spans="1:12" x14ac:dyDescent="0.2">
      <c r="A46" s="8"/>
      <c r="B46" s="8" t="s">
        <v>43</v>
      </c>
      <c r="C46" s="26"/>
      <c r="D46" s="9">
        <v>244716999.77066422</v>
      </c>
      <c r="E46" s="9">
        <v>317999999.93312019</v>
      </c>
      <c r="F46" s="36"/>
      <c r="G46" s="39">
        <f>E46-D46</f>
        <v>73283000.162455976</v>
      </c>
      <c r="H46" s="40">
        <f>G46/D46</f>
        <v>0.2994601937386161</v>
      </c>
      <c r="I46" s="39"/>
      <c r="J46" s="39"/>
      <c r="K46" s="36"/>
      <c r="L46" s="43" t="s">
        <v>76</v>
      </c>
    </row>
    <row r="47" spans="1:12" x14ac:dyDescent="0.2">
      <c r="A47" s="8"/>
      <c r="B47" s="8" t="s">
        <v>39</v>
      </c>
      <c r="C47" s="26"/>
      <c r="D47" s="9">
        <v>91151888.335575074</v>
      </c>
      <c r="E47" s="9">
        <v>92238141.415513679</v>
      </c>
      <c r="F47" s="36"/>
      <c r="G47" s="39">
        <f>E47-D47</f>
        <v>1086253.0799386054</v>
      </c>
      <c r="H47" s="40">
        <f>G47/D47</f>
        <v>1.1916956409499404E-2</v>
      </c>
      <c r="I47" s="39"/>
      <c r="J47" s="39"/>
      <c r="K47" s="36"/>
      <c r="L47" s="43" t="s">
        <v>77</v>
      </c>
    </row>
    <row r="48" spans="1:12" x14ac:dyDescent="0.2">
      <c r="A48" s="8"/>
      <c r="B48" s="8" t="s">
        <v>22</v>
      </c>
      <c r="C48" s="26"/>
      <c r="D48" s="9">
        <v>11523958.44331478</v>
      </c>
      <c r="E48" s="9">
        <v>4999999.5032974035</v>
      </c>
      <c r="G48" s="39">
        <f>E48-D48</f>
        <v>-6523958.9400173761</v>
      </c>
      <c r="H48" s="40">
        <f>G48/D48</f>
        <v>-0.56612135249429174</v>
      </c>
      <c r="I48" s="38"/>
      <c r="J48" s="38"/>
      <c r="L48" s="43" t="s">
        <v>78</v>
      </c>
    </row>
    <row r="49" spans="1:12" x14ac:dyDescent="0.2">
      <c r="A49" s="8"/>
      <c r="B49" s="10" t="s">
        <v>23</v>
      </c>
      <c r="C49" s="10"/>
      <c r="D49" s="27">
        <f>SUM(D46:D48)</f>
        <v>347392846.54955411</v>
      </c>
      <c r="E49" s="27">
        <f>SUM(E46:E48)</f>
        <v>415238140.85193127</v>
      </c>
      <c r="G49" s="39">
        <f>E49-D49</f>
        <v>67845294.302377164</v>
      </c>
      <c r="H49" s="40">
        <f>G49/D49</f>
        <v>0.19529847829695976</v>
      </c>
      <c r="I49" s="38"/>
      <c r="J49" s="38"/>
      <c r="L49" s="43"/>
    </row>
    <row r="50" spans="1:12" ht="12" thickBot="1" x14ac:dyDescent="0.25">
      <c r="A50" s="8"/>
      <c r="B50" s="21" t="s">
        <v>24</v>
      </c>
      <c r="C50" s="21"/>
      <c r="D50" s="28">
        <f>D44+D49</f>
        <v>456019931.54401386</v>
      </c>
      <c r="E50" s="28">
        <f>E44+E49</f>
        <v>513729070.10472745</v>
      </c>
      <c r="G50" s="39">
        <f>E50-D50</f>
        <v>57709138.560713589</v>
      </c>
      <c r="H50" s="40">
        <f>G50/D50</f>
        <v>0.12654959699967336</v>
      </c>
      <c r="I50" s="38"/>
      <c r="J50" s="38"/>
      <c r="L50" s="43"/>
    </row>
    <row r="51" spans="1:12" ht="12" thickTop="1" x14ac:dyDescent="0.2">
      <c r="A51" s="8"/>
      <c r="B51" s="44"/>
      <c r="C51" s="44"/>
      <c r="D51" s="45"/>
      <c r="E51" s="45"/>
      <c r="G51" s="39"/>
      <c r="H51" s="40"/>
      <c r="I51" s="38"/>
      <c r="J51" s="38"/>
      <c r="L51" s="43"/>
    </row>
    <row r="52" spans="1:12" x14ac:dyDescent="0.2">
      <c r="A52" s="8"/>
      <c r="B52" s="25" t="s">
        <v>25</v>
      </c>
      <c r="C52" s="8"/>
      <c r="D52" s="24"/>
      <c r="E52" s="24"/>
      <c r="G52" s="38"/>
      <c r="H52" s="38"/>
      <c r="I52" s="38"/>
      <c r="J52" s="38"/>
      <c r="L52" s="43"/>
    </row>
    <row r="53" spans="1:12" x14ac:dyDescent="0.2">
      <c r="A53" s="8"/>
      <c r="B53" s="25" t="s">
        <v>26</v>
      </c>
      <c r="C53" s="8"/>
      <c r="D53" s="24"/>
      <c r="E53" s="24"/>
      <c r="G53" s="38"/>
      <c r="H53" s="38"/>
      <c r="I53" s="38"/>
      <c r="J53" s="38"/>
      <c r="L53" s="43"/>
    </row>
    <row r="54" spans="1:12" x14ac:dyDescent="0.2">
      <c r="A54" s="8"/>
      <c r="B54" s="8" t="s">
        <v>27</v>
      </c>
      <c r="C54" s="8"/>
      <c r="D54" s="24">
        <v>50000000</v>
      </c>
      <c r="E54" s="24">
        <v>50000000</v>
      </c>
      <c r="G54" s="39">
        <f>E54-D54</f>
        <v>0</v>
      </c>
      <c r="H54" s="40">
        <f>G54/D54</f>
        <v>0</v>
      </c>
      <c r="I54" s="38"/>
      <c r="J54" s="38"/>
      <c r="L54" s="43"/>
    </row>
    <row r="55" spans="1:12" x14ac:dyDescent="0.2">
      <c r="A55" s="8"/>
      <c r="B55" s="8" t="s">
        <v>28</v>
      </c>
      <c r="C55" s="26"/>
      <c r="D55" s="24">
        <v>205195690.79655808</v>
      </c>
      <c r="E55" s="24">
        <v>214534413.00342941</v>
      </c>
      <c r="G55" s="39">
        <f>E55-D55</f>
        <v>9338722.2068713307</v>
      </c>
      <c r="H55" s="40">
        <f>G55/D55</f>
        <v>4.551129787676797E-2</v>
      </c>
      <c r="I55" s="38"/>
      <c r="J55" s="38"/>
      <c r="L55" s="43" t="s">
        <v>79</v>
      </c>
    </row>
    <row r="56" spans="1:12" x14ac:dyDescent="0.2">
      <c r="A56" s="8"/>
      <c r="B56" s="10" t="s">
        <v>29</v>
      </c>
      <c r="C56" s="10"/>
      <c r="D56" s="27">
        <f>SUM(D54:D55)</f>
        <v>255195690.79655808</v>
      </c>
      <c r="E56" s="27">
        <f>SUM(E54:E55)</f>
        <v>264534413.00342941</v>
      </c>
      <c r="G56" s="38"/>
      <c r="H56" s="38"/>
      <c r="I56" s="38"/>
      <c r="J56" s="38"/>
      <c r="L56" s="43"/>
    </row>
    <row r="57" spans="1:12" x14ac:dyDescent="0.2">
      <c r="A57" s="8"/>
      <c r="B57" s="44"/>
      <c r="C57" s="44"/>
      <c r="D57" s="45"/>
      <c r="E57" s="45"/>
      <c r="G57" s="38"/>
      <c r="H57" s="38"/>
      <c r="I57" s="38"/>
      <c r="J57" s="38"/>
      <c r="L57" s="43"/>
    </row>
    <row r="58" spans="1:12" x14ac:dyDescent="0.2">
      <c r="A58" s="8"/>
      <c r="B58" s="25" t="s">
        <v>30</v>
      </c>
      <c r="C58" s="8"/>
      <c r="D58" s="24"/>
      <c r="E58" s="24"/>
      <c r="G58" s="38"/>
      <c r="H58" s="38"/>
      <c r="I58" s="38"/>
      <c r="J58" s="38"/>
      <c r="L58" s="43"/>
    </row>
    <row r="59" spans="1:12" x14ac:dyDescent="0.2">
      <c r="A59" s="8"/>
      <c r="B59" s="25" t="s">
        <v>31</v>
      </c>
      <c r="C59" s="8"/>
      <c r="D59" s="24"/>
      <c r="E59" s="24"/>
      <c r="G59" s="38"/>
      <c r="H59" s="38"/>
      <c r="I59" s="38"/>
      <c r="J59" s="38"/>
      <c r="L59" s="43"/>
    </row>
    <row r="60" spans="1:12" x14ac:dyDescent="0.2">
      <c r="A60" s="8"/>
      <c r="B60" s="8" t="s">
        <v>32</v>
      </c>
      <c r="C60" s="26"/>
      <c r="D60" s="24">
        <v>78246500</v>
      </c>
      <c r="E60" s="24">
        <v>78828500</v>
      </c>
      <c r="G60" s="39">
        <f>E60-D60</f>
        <v>582000</v>
      </c>
      <c r="H60" s="40">
        <f>G60/D60</f>
        <v>7.4380323720549804E-3</v>
      </c>
      <c r="I60" s="38"/>
      <c r="J60" s="38"/>
      <c r="L60" s="43" t="s">
        <v>80</v>
      </c>
    </row>
    <row r="61" spans="1:12" x14ac:dyDescent="0.2">
      <c r="A61" s="8"/>
      <c r="B61" s="10" t="s">
        <v>33</v>
      </c>
      <c r="C61" s="10"/>
      <c r="D61" s="27">
        <f t="shared" ref="D61:E61" si="5">SUM(D60:D60)</f>
        <v>78246500</v>
      </c>
      <c r="E61" s="27">
        <f t="shared" si="5"/>
        <v>78828500</v>
      </c>
      <c r="G61" s="39">
        <f>E61-D61</f>
        <v>582000</v>
      </c>
      <c r="H61" s="40">
        <f>G61/D61</f>
        <v>7.4380323720549804E-3</v>
      </c>
      <c r="I61" s="38"/>
      <c r="J61" s="38"/>
      <c r="L61" s="43"/>
    </row>
    <row r="62" spans="1:12" x14ac:dyDescent="0.2">
      <c r="A62" s="8"/>
      <c r="B62" s="25" t="s">
        <v>34</v>
      </c>
      <c r="C62" s="8"/>
      <c r="D62" s="24"/>
      <c r="E62" s="24"/>
      <c r="G62" s="38"/>
      <c r="H62" s="38"/>
      <c r="I62" s="38"/>
      <c r="J62" s="38"/>
      <c r="L62" s="43"/>
    </row>
    <row r="63" spans="1:12" x14ac:dyDescent="0.2">
      <c r="A63" s="8"/>
      <c r="B63" s="8" t="s">
        <v>40</v>
      </c>
      <c r="C63" s="26"/>
      <c r="D63" s="24">
        <v>122577740.3337177</v>
      </c>
      <c r="E63" s="24">
        <v>170366156.68756002</v>
      </c>
      <c r="F63" s="37"/>
      <c r="G63" s="39">
        <f t="shared" ref="G63:G66" si="6">E63-D63</f>
        <v>47788416.353842318</v>
      </c>
      <c r="H63" s="40">
        <f t="shared" ref="H63:H66" si="7">G63/D63</f>
        <v>0.38986210892563716</v>
      </c>
      <c r="I63" s="41"/>
      <c r="J63" s="41"/>
      <c r="K63" s="37"/>
      <c r="L63" s="43" t="s">
        <v>81</v>
      </c>
    </row>
    <row r="64" spans="1:12" x14ac:dyDescent="0.2">
      <c r="A64" s="8"/>
      <c r="B64" s="10" t="s">
        <v>35</v>
      </c>
      <c r="C64" s="10"/>
      <c r="D64" s="27">
        <f>SUM(D63:D63)</f>
        <v>122577740.3337177</v>
      </c>
      <c r="E64" s="27">
        <f>SUM(E63:E63)</f>
        <v>170366156.68756002</v>
      </c>
      <c r="G64" s="39">
        <f t="shared" si="6"/>
        <v>47788416.353842318</v>
      </c>
      <c r="H64" s="40">
        <f t="shared" si="7"/>
        <v>0.38986210892563716</v>
      </c>
      <c r="I64" s="38"/>
      <c r="J64" s="38"/>
      <c r="L64" s="43"/>
    </row>
    <row r="65" spans="1:12" x14ac:dyDescent="0.2">
      <c r="A65" s="8"/>
      <c r="B65" s="25" t="s">
        <v>36</v>
      </c>
      <c r="C65" s="25"/>
      <c r="D65" s="29">
        <f>D61+D64</f>
        <v>200824240.3337177</v>
      </c>
      <c r="E65" s="29">
        <f>E61+E64</f>
        <v>249194656.68756002</v>
      </c>
      <c r="G65" s="39">
        <f t="shared" si="6"/>
        <v>48370416.353842318</v>
      </c>
      <c r="H65" s="40">
        <f t="shared" si="7"/>
        <v>0.24085945139622217</v>
      </c>
      <c r="I65" s="38"/>
      <c r="J65" s="38"/>
      <c r="L65" s="43"/>
    </row>
    <row r="66" spans="1:12" ht="12" thickBot="1" x14ac:dyDescent="0.25">
      <c r="A66" s="8"/>
      <c r="B66" s="21" t="s">
        <v>37</v>
      </c>
      <c r="C66" s="21"/>
      <c r="D66" s="28">
        <f>D56+D65</f>
        <v>456019931.13027579</v>
      </c>
      <c r="E66" s="28">
        <f>E56+E65</f>
        <v>513729069.69098943</v>
      </c>
      <c r="G66" s="39">
        <f t="shared" si="6"/>
        <v>57709138.560713649</v>
      </c>
      <c r="H66" s="40">
        <f t="shared" si="7"/>
        <v>0.12654959711448949</v>
      </c>
      <c r="I66" s="38"/>
      <c r="J66" s="38"/>
      <c r="L66" s="43"/>
    </row>
    <row r="67" spans="1:12" ht="12" thickTop="1" x14ac:dyDescent="0.2">
      <c r="A67" s="8"/>
      <c r="B67" s="30" t="s">
        <v>38</v>
      </c>
      <c r="C67" s="8"/>
      <c r="D67" s="31">
        <f>ROUND(D50-D66,0)</f>
        <v>0</v>
      </c>
      <c r="E67" s="31">
        <f>ROUND(E50-E66,0)</f>
        <v>0</v>
      </c>
    </row>
    <row r="68" spans="1:12" x14ac:dyDescent="0.2">
      <c r="A68" s="8"/>
      <c r="B68" s="8"/>
      <c r="C68" s="8"/>
      <c r="D68" s="32"/>
      <c r="E68" s="32"/>
    </row>
    <row r="69" spans="1:12" x14ac:dyDescent="0.2">
      <c r="A69" s="6">
        <v>3</v>
      </c>
      <c r="B69" s="6" t="s">
        <v>48</v>
      </c>
      <c r="C69" s="7"/>
      <c r="D69" s="7"/>
      <c r="E69" s="7"/>
      <c r="F69" s="7"/>
      <c r="G69" s="7"/>
      <c r="H69" s="7"/>
      <c r="I69" s="7"/>
      <c r="J69" s="7"/>
      <c r="K69" s="7"/>
      <c r="L69" s="7"/>
    </row>
    <row r="71" spans="1:12" x14ac:dyDescent="0.2">
      <c r="A71" s="42" t="s">
        <v>62</v>
      </c>
      <c r="B71" s="1" t="s">
        <v>82</v>
      </c>
    </row>
    <row r="72" spans="1:12" x14ac:dyDescent="0.2">
      <c r="A72" s="42"/>
      <c r="B72" s="1" t="s">
        <v>83</v>
      </c>
    </row>
    <row r="73" spans="1:12" x14ac:dyDescent="0.2">
      <c r="A73" s="42"/>
      <c r="B73" s="1" t="s">
        <v>84</v>
      </c>
    </row>
    <row r="74" spans="1:12" x14ac:dyDescent="0.2">
      <c r="A74" s="42"/>
    </row>
    <row r="75" spans="1:12" x14ac:dyDescent="0.2">
      <c r="A75" s="42" t="s">
        <v>63</v>
      </c>
      <c r="B75" s="1" t="s">
        <v>85</v>
      </c>
    </row>
    <row r="76" spans="1:12" x14ac:dyDescent="0.2">
      <c r="A76" s="42"/>
      <c r="B76" s="1" t="s">
        <v>86</v>
      </c>
    </row>
    <row r="77" spans="1:12" x14ac:dyDescent="0.2">
      <c r="A77" s="42"/>
    </row>
    <row r="78" spans="1:12" x14ac:dyDescent="0.2">
      <c r="A78" s="42" t="s">
        <v>64</v>
      </c>
      <c r="B78" s="1" t="s">
        <v>52</v>
      </c>
    </row>
    <row r="79" spans="1:12" x14ac:dyDescent="0.2">
      <c r="A79" s="42"/>
    </row>
    <row r="80" spans="1:12" x14ac:dyDescent="0.2">
      <c r="A80" s="42" t="s">
        <v>65</v>
      </c>
      <c r="B80" s="1" t="s">
        <v>87</v>
      </c>
    </row>
    <row r="81" spans="1:2" x14ac:dyDescent="0.2">
      <c r="A81" s="42"/>
      <c r="B81" s="1" t="s">
        <v>88</v>
      </c>
    </row>
    <row r="82" spans="1:2" x14ac:dyDescent="0.2">
      <c r="A82" s="42"/>
      <c r="B82" s="1" t="s">
        <v>89</v>
      </c>
    </row>
    <row r="83" spans="1:2" x14ac:dyDescent="0.2">
      <c r="A83" s="42"/>
    </row>
    <row r="84" spans="1:2" x14ac:dyDescent="0.2">
      <c r="A84" s="42" t="s">
        <v>66</v>
      </c>
      <c r="B84" s="1" t="s">
        <v>90</v>
      </c>
    </row>
    <row r="85" spans="1:2" x14ac:dyDescent="0.2">
      <c r="A85" s="42"/>
      <c r="B85" s="1" t="s">
        <v>91</v>
      </c>
    </row>
    <row r="86" spans="1:2" x14ac:dyDescent="0.2">
      <c r="A86" s="42"/>
    </row>
    <row r="87" spans="1:2" x14ac:dyDescent="0.2">
      <c r="A87" s="42" t="s">
        <v>67</v>
      </c>
      <c r="B87" s="1" t="s">
        <v>53</v>
      </c>
    </row>
    <row r="88" spans="1:2" x14ac:dyDescent="0.2">
      <c r="A88" s="42"/>
    </row>
    <row r="89" spans="1:2" x14ac:dyDescent="0.2">
      <c r="A89" s="42" t="s">
        <v>68</v>
      </c>
      <c r="B89" s="1" t="s">
        <v>92</v>
      </c>
    </row>
    <row r="90" spans="1:2" x14ac:dyDescent="0.2">
      <c r="A90" s="42"/>
      <c r="B90" s="1" t="s">
        <v>93</v>
      </c>
    </row>
    <row r="91" spans="1:2" x14ac:dyDescent="0.2">
      <c r="A91" s="42"/>
    </row>
    <row r="92" spans="1:2" x14ac:dyDescent="0.2">
      <c r="A92" s="42" t="s">
        <v>69</v>
      </c>
      <c r="B92" s="1" t="s">
        <v>54</v>
      </c>
    </row>
    <row r="93" spans="1:2" x14ac:dyDescent="0.2">
      <c r="A93" s="42"/>
    </row>
    <row r="94" spans="1:2" x14ac:dyDescent="0.2">
      <c r="A94" s="42" t="s">
        <v>70</v>
      </c>
      <c r="B94" s="1" t="s">
        <v>94</v>
      </c>
    </row>
    <row r="95" spans="1:2" x14ac:dyDescent="0.2">
      <c r="A95" s="42"/>
      <c r="B95" s="1" t="s">
        <v>95</v>
      </c>
    </row>
    <row r="96" spans="1:2" x14ac:dyDescent="0.2">
      <c r="A96" s="42"/>
    </row>
    <row r="97" spans="1:2" x14ac:dyDescent="0.2">
      <c r="A97" s="42" t="s">
        <v>71</v>
      </c>
      <c r="B97" s="1" t="s">
        <v>96</v>
      </c>
    </row>
    <row r="98" spans="1:2" x14ac:dyDescent="0.2">
      <c r="A98" s="42"/>
      <c r="B98" s="1" t="s">
        <v>97</v>
      </c>
    </row>
    <row r="99" spans="1:2" x14ac:dyDescent="0.2">
      <c r="A99" s="42"/>
    </row>
    <row r="100" spans="1:2" x14ac:dyDescent="0.2">
      <c r="A100" s="42" t="s">
        <v>72</v>
      </c>
      <c r="B100" s="1" t="s">
        <v>58</v>
      </c>
    </row>
    <row r="101" spans="1:2" x14ac:dyDescent="0.2">
      <c r="A101" s="42"/>
    </row>
    <row r="102" spans="1:2" x14ac:dyDescent="0.2">
      <c r="A102" s="42" t="s">
        <v>73</v>
      </c>
      <c r="B102" s="1" t="s">
        <v>98</v>
      </c>
    </row>
    <row r="103" spans="1:2" x14ac:dyDescent="0.2">
      <c r="A103" s="42"/>
      <c r="B103" s="1" t="s">
        <v>99</v>
      </c>
    </row>
    <row r="104" spans="1:2" x14ac:dyDescent="0.2">
      <c r="A104" s="42"/>
    </row>
    <row r="105" spans="1:2" x14ac:dyDescent="0.2">
      <c r="A105" s="42" t="s">
        <v>74</v>
      </c>
      <c r="B105" s="1" t="s">
        <v>59</v>
      </c>
    </row>
    <row r="106" spans="1:2" x14ac:dyDescent="0.2">
      <c r="A106" s="42"/>
    </row>
    <row r="107" spans="1:2" x14ac:dyDescent="0.2">
      <c r="A107" s="42" t="s">
        <v>75</v>
      </c>
      <c r="B107" s="1" t="s">
        <v>60</v>
      </c>
    </row>
    <row r="108" spans="1:2" x14ac:dyDescent="0.2">
      <c r="A108" s="42"/>
    </row>
    <row r="109" spans="1:2" x14ac:dyDescent="0.2">
      <c r="A109" s="42" t="s">
        <v>76</v>
      </c>
      <c r="B109" s="1" t="s">
        <v>100</v>
      </c>
    </row>
    <row r="110" spans="1:2" x14ac:dyDescent="0.2">
      <c r="A110" s="42"/>
      <c r="B110" s="1" t="s">
        <v>101</v>
      </c>
    </row>
    <row r="111" spans="1:2" x14ac:dyDescent="0.2">
      <c r="A111" s="42"/>
      <c r="B111" s="1" t="s">
        <v>102</v>
      </c>
    </row>
    <row r="112" spans="1:2" x14ac:dyDescent="0.2">
      <c r="A112" s="42"/>
    </row>
    <row r="113" spans="1:2" x14ac:dyDescent="0.2">
      <c r="A113" s="42" t="s">
        <v>77</v>
      </c>
      <c r="B113" s="1" t="s">
        <v>103</v>
      </c>
    </row>
    <row r="114" spans="1:2" x14ac:dyDescent="0.2">
      <c r="A114" s="42"/>
      <c r="B114" s="1" t="s">
        <v>104</v>
      </c>
    </row>
    <row r="115" spans="1:2" x14ac:dyDescent="0.2">
      <c r="A115" s="42"/>
    </row>
    <row r="116" spans="1:2" x14ac:dyDescent="0.2">
      <c r="A116" s="42" t="s">
        <v>78</v>
      </c>
      <c r="B116" s="1" t="s">
        <v>61</v>
      </c>
    </row>
    <row r="117" spans="1:2" x14ac:dyDescent="0.2">
      <c r="A117" s="42"/>
    </row>
    <row r="118" spans="1:2" x14ac:dyDescent="0.2">
      <c r="A118" s="42" t="s">
        <v>79</v>
      </c>
      <c r="B118" s="1" t="s">
        <v>105</v>
      </c>
    </row>
    <row r="119" spans="1:2" x14ac:dyDescent="0.2">
      <c r="A119" s="42"/>
      <c r="B119" s="1" t="s">
        <v>106</v>
      </c>
    </row>
    <row r="120" spans="1:2" x14ac:dyDescent="0.2">
      <c r="A120" s="42"/>
    </row>
    <row r="121" spans="1:2" x14ac:dyDescent="0.2">
      <c r="A121" s="42" t="s">
        <v>80</v>
      </c>
      <c r="B121" s="1" t="s">
        <v>107</v>
      </c>
    </row>
    <row r="122" spans="1:2" x14ac:dyDescent="0.2">
      <c r="A122" s="42"/>
      <c r="B122" s="1" t="s">
        <v>108</v>
      </c>
    </row>
    <row r="123" spans="1:2" x14ac:dyDescent="0.2">
      <c r="A123" s="42"/>
    </row>
    <row r="124" spans="1:2" x14ac:dyDescent="0.2">
      <c r="A124" s="42" t="s">
        <v>81</v>
      </c>
      <c r="B124" s="1" t="s">
        <v>109</v>
      </c>
    </row>
    <row r="125" spans="1:2" x14ac:dyDescent="0.2">
      <c r="B125" s="1" t="s">
        <v>110</v>
      </c>
    </row>
    <row r="126" spans="1:2" x14ac:dyDescent="0.2">
      <c r="B126" s="1" t="s">
        <v>111</v>
      </c>
    </row>
  </sheetData>
  <phoneticPr fontId="1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BF9532-0D44-4C3B-A6AD-E1EE7D847142}"/>
</file>

<file path=customXml/itemProps2.xml><?xml version="1.0" encoding="utf-8"?>
<ds:datastoreItem xmlns:ds="http://schemas.openxmlformats.org/officeDocument/2006/customXml" ds:itemID="{EDCD484F-693C-4384-A53C-0A0DD29808F8}"/>
</file>

<file path=customXml/itemProps3.xml><?xml version="1.0" encoding="utf-8"?>
<ds:datastoreItem xmlns:ds="http://schemas.openxmlformats.org/officeDocument/2006/customXml" ds:itemID="{6631F54F-5D3A-46D6-921C-F21B092301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FluxAnalysis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2020-08-14T12:08:04Z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