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ost of Debt/"/>
    </mc:Choice>
  </mc:AlternateContent>
  <xr:revisionPtr revIDLastSave="253" documentId="8_{9913FFFD-2E3B-4FA6-B8CE-4FC9902909F7}" xr6:coauthVersionLast="46" xr6:coauthVersionMax="46" xr10:uidLastSave="{F840DCE2-009A-412F-9085-A2E879B13452}"/>
  <bookViews>
    <workbookView xWindow="-28920" yWindow="-120" windowWidth="29040" windowHeight="15990" xr2:uid="{39EA5DAC-F2AC-47D4-B474-1EB4EB2D22A4}"/>
  </bookViews>
  <sheets>
    <sheet name="CostOfDebt_Magnimetr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3" i="1" l="1"/>
  <c r="M16" i="1"/>
  <c r="M19" i="1" s="1"/>
  <c r="M15" i="1"/>
  <c r="M14" i="1"/>
  <c r="L16" i="1"/>
  <c r="L15" i="1"/>
  <c r="L14" i="1"/>
  <c r="L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13" i="1"/>
  <c r="B15" i="1"/>
  <c r="B16" i="1"/>
  <c r="B17" i="1"/>
  <c r="B18" i="1" s="1"/>
  <c r="B1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H14" i="1"/>
  <c r="H15" i="1"/>
  <c r="H16" i="1"/>
  <c r="H17" i="1"/>
  <c r="H13" i="1"/>
  <c r="M20" i="1"/>
  <c r="G14" i="1"/>
  <c r="G15" i="1"/>
  <c r="G16" i="1"/>
  <c r="G17" i="1"/>
  <c r="G13" i="1"/>
  <c r="I13" i="1" s="1"/>
  <c r="F13" i="1"/>
  <c r="M26" i="1"/>
  <c r="H18" i="1" l="1"/>
  <c r="G18" i="1"/>
  <c r="B19" i="1"/>
  <c r="I14" i="1"/>
  <c r="I15" i="1" s="1"/>
  <c r="I16" i="1" s="1"/>
  <c r="I17" i="1" s="1"/>
  <c r="I18" i="1" s="1"/>
  <c r="F14" i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E14" i="1"/>
  <c r="E15" i="1"/>
  <c r="E16" i="1"/>
  <c r="E17" i="1"/>
  <c r="E18" i="1"/>
  <c r="E19" i="1"/>
  <c r="E20" i="1"/>
  <c r="E21" i="1"/>
  <c r="E22" i="1"/>
  <c r="E23" i="1"/>
  <c r="E24" i="1"/>
  <c r="E13" i="1"/>
  <c r="H19" i="1" l="1"/>
  <c r="G19" i="1"/>
  <c r="I19" i="1" s="1"/>
  <c r="B20" i="1"/>
  <c r="G20" i="1" l="1"/>
  <c r="I20" i="1" s="1"/>
  <c r="H20" i="1"/>
  <c r="B21" i="1"/>
  <c r="H21" i="1" l="1"/>
  <c r="B22" i="1"/>
  <c r="G21" i="1"/>
  <c r="I21" i="1" s="1"/>
  <c r="B23" i="1" l="1"/>
  <c r="G22" i="1"/>
  <c r="I22" i="1" s="1"/>
  <c r="H22" i="1"/>
  <c r="B24" i="1" l="1"/>
  <c r="G23" i="1"/>
  <c r="I23" i="1" s="1"/>
  <c r="H23" i="1"/>
  <c r="B25" i="1" l="1"/>
  <c r="G24" i="1"/>
  <c r="I24" i="1" s="1"/>
  <c r="H24" i="1"/>
  <c r="B26" i="1" l="1"/>
  <c r="G25" i="1"/>
  <c r="I25" i="1" s="1"/>
  <c r="H25" i="1"/>
  <c r="H26" i="1" l="1"/>
  <c r="G26" i="1"/>
  <c r="I26" i="1" s="1"/>
  <c r="B27" i="1"/>
  <c r="G27" i="1" l="1"/>
  <c r="I27" i="1" s="1"/>
  <c r="H27" i="1"/>
  <c r="B28" i="1"/>
  <c r="B29" i="1" l="1"/>
  <c r="H28" i="1"/>
  <c r="G28" i="1"/>
  <c r="I28" i="1" s="1"/>
  <c r="G29" i="1" l="1"/>
  <c r="I29" i="1" s="1"/>
  <c r="H29" i="1"/>
  <c r="B30" i="1"/>
  <c r="B31" i="1" l="1"/>
  <c r="G30" i="1"/>
  <c r="I30" i="1" s="1"/>
  <c r="H30" i="1"/>
  <c r="B32" i="1" l="1"/>
  <c r="G31" i="1"/>
  <c r="I31" i="1" s="1"/>
  <c r="H31" i="1"/>
  <c r="G32" i="1" l="1"/>
  <c r="I32" i="1" s="1"/>
  <c r="B33" i="1"/>
  <c r="H32" i="1"/>
  <c r="H33" i="1" l="1"/>
  <c r="B34" i="1"/>
  <c r="G33" i="1"/>
  <c r="I33" i="1" s="1"/>
  <c r="H34" i="1" l="1"/>
  <c r="G34" i="1"/>
  <c r="I34" i="1" s="1"/>
  <c r="B35" i="1"/>
  <c r="G35" i="1" l="1"/>
  <c r="I35" i="1" s="1"/>
  <c r="H35" i="1"/>
  <c r="B36" i="1"/>
  <c r="H36" i="1" l="1"/>
  <c r="G36" i="1"/>
  <c r="I36" i="1" s="1"/>
  <c r="B37" i="1"/>
  <c r="G37" i="1" l="1"/>
  <c r="I37" i="1" s="1"/>
  <c r="H37" i="1"/>
  <c r="B38" i="1"/>
  <c r="B39" i="1" l="1"/>
  <c r="G38" i="1"/>
  <c r="I38" i="1" s="1"/>
  <c r="H38" i="1"/>
  <c r="B40" i="1" l="1"/>
  <c r="G39" i="1"/>
  <c r="I39" i="1" s="1"/>
  <c r="H39" i="1"/>
  <c r="G40" i="1" l="1"/>
  <c r="I40" i="1" s="1"/>
  <c r="B41" i="1"/>
  <c r="H40" i="1"/>
  <c r="B42" i="1" l="1"/>
  <c r="G41" i="1"/>
  <c r="I41" i="1" s="1"/>
  <c r="H41" i="1"/>
  <c r="H42" i="1" l="1"/>
  <c r="B43" i="1"/>
  <c r="G42" i="1"/>
  <c r="I42" i="1" s="1"/>
  <c r="G43" i="1" l="1"/>
  <c r="I43" i="1" s="1"/>
  <c r="H43" i="1"/>
  <c r="B44" i="1"/>
  <c r="G44" i="1" l="1"/>
  <c r="I44" i="1" s="1"/>
  <c r="B45" i="1"/>
  <c r="H44" i="1"/>
  <c r="G45" i="1" l="1"/>
  <c r="I45" i="1" s="1"/>
  <c r="H45" i="1"/>
  <c r="B46" i="1"/>
  <c r="B47" i="1" l="1"/>
  <c r="G46" i="1"/>
  <c r="I46" i="1" s="1"/>
  <c r="H46" i="1"/>
  <c r="B48" i="1" l="1"/>
  <c r="H47" i="1"/>
  <c r="G47" i="1"/>
  <c r="I47" i="1" s="1"/>
  <c r="G48" i="1" l="1"/>
  <c r="I48" i="1" s="1"/>
  <c r="H48" i="1"/>
  <c r="M21" i="1" s="1"/>
  <c r="M28" i="1" s="1"/>
</calcChain>
</file>

<file path=xl/sharedStrings.xml><?xml version="1.0" encoding="utf-8"?>
<sst xmlns="http://schemas.openxmlformats.org/spreadsheetml/2006/main" count="31" uniqueCount="30">
  <si>
    <t>#</t>
  </si>
  <si>
    <t>Date</t>
  </si>
  <si>
    <t>Month</t>
  </si>
  <si>
    <t>Year</t>
  </si>
  <si>
    <t>Principal CB</t>
  </si>
  <si>
    <t>Interest</t>
  </si>
  <si>
    <t>In EUR</t>
  </si>
  <si>
    <t>Interest Percentage</t>
  </si>
  <si>
    <t>Repayment</t>
  </si>
  <si>
    <t>Principal</t>
  </si>
  <si>
    <t>Cost of Debt</t>
  </si>
  <si>
    <t>Cost of Debt (after-tax)</t>
  </si>
  <si>
    <t>Magnimetrics</t>
  </si>
  <si>
    <t>Loan Principal</t>
  </si>
  <si>
    <t>Effective Interest Rate (EIR)</t>
  </si>
  <si>
    <t>Years</t>
  </si>
  <si>
    <t>Principal amount</t>
  </si>
  <si>
    <t>Payments per Annum</t>
  </si>
  <si>
    <t>Tax liability (from BS)</t>
  </si>
  <si>
    <t>Total</t>
  </si>
  <si>
    <t>Amount</t>
  </si>
  <si>
    <t>Present Value</t>
  </si>
  <si>
    <t>Year 1</t>
  </si>
  <si>
    <t>Year 2</t>
  </si>
  <si>
    <t>Year 3</t>
  </si>
  <si>
    <t>EIR (pre-tax Cost of Debt)</t>
  </si>
  <si>
    <t>Average Tax %</t>
  </si>
  <si>
    <t>Tax%</t>
  </si>
  <si>
    <t>Total Interest (discounted)</t>
  </si>
  <si>
    <t>Taxable income (from Tax Note)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</si>
</sst>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8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43" fontId="8" fillId="0" borderId="0" xfId="0" applyNumberFormat="1" applyFont="1"/>
    <xf numFmtId="10" fontId="8" fillId="0" borderId="0" xfId="0" applyNumberFormat="1" applyFont="1"/>
    <xf numFmtId="14" fontId="2" fillId="0" borderId="0" xfId="0" applyNumberFormat="1" applyFont="1"/>
    <xf numFmtId="0" fontId="10" fillId="0" borderId="0" xfId="0" applyFont="1"/>
    <xf numFmtId="0" fontId="11" fillId="2" borderId="0" xfId="0" applyFont="1" applyFill="1"/>
    <xf numFmtId="165" fontId="2" fillId="0" borderId="0" xfId="3" applyNumberFormat="1" applyFont="1"/>
    <xf numFmtId="0" fontId="10" fillId="0" borderId="1" xfId="0" applyFont="1" applyBorder="1"/>
    <xf numFmtId="0" fontId="2" fillId="0" borderId="1" xfId="0" applyFont="1" applyBorder="1"/>
    <xf numFmtId="10" fontId="10" fillId="0" borderId="1" xfId="4" applyNumberFormat="1" applyFont="1" applyBorder="1"/>
    <xf numFmtId="14" fontId="10" fillId="0" borderId="0" xfId="0" applyNumberFormat="1" applyFont="1"/>
    <xf numFmtId="10" fontId="2" fillId="0" borderId="0" xfId="0" applyNumberFormat="1" applyFont="1" applyFill="1"/>
    <xf numFmtId="165" fontId="8" fillId="0" borderId="0" xfId="3" applyNumberFormat="1" applyFont="1"/>
    <xf numFmtId="0" fontId="10" fillId="3" borderId="2" xfId="0" applyFont="1" applyFill="1" applyBorder="1"/>
    <xf numFmtId="0" fontId="2" fillId="3" borderId="2" xfId="0" applyFont="1" applyFill="1" applyBorder="1"/>
    <xf numFmtId="10" fontId="10" fillId="3" borderId="2" xfId="4" applyNumberFormat="1" applyFont="1" applyFill="1" applyBorder="1"/>
    <xf numFmtId="165" fontId="2" fillId="0" borderId="0" xfId="0" applyNumberFormat="1" applyFont="1"/>
    <xf numFmtId="165" fontId="10" fillId="0" borderId="1" xfId="0" applyNumberFormat="1" applyFont="1" applyBorder="1"/>
  </cellXfs>
  <cellStyles count="5">
    <cellStyle name="Comma" xfId="3" builtinId="3"/>
    <cellStyle name="Comma 2" xfId="2" xr:uid="{AE6C4BEF-D062-4888-842A-DF5C5C014C9B}"/>
    <cellStyle name="Hyperlink" xfId="1" builtinId="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B475-68DB-440D-A261-03C267A72F83}">
  <dimension ref="A1:M48"/>
  <sheetViews>
    <sheetView showGridLines="0" tabSelected="1" zoomScaleNormal="100" workbookViewId="0">
      <selection activeCell="P33" sqref="P33"/>
    </sheetView>
  </sheetViews>
  <sheetFormatPr defaultRowHeight="11.25" x14ac:dyDescent="0.2"/>
  <cols>
    <col min="1" max="1" width="2" style="1" customWidth="1"/>
    <col min="2" max="2" width="3.5703125" style="1" bestFit="1" customWidth="1"/>
    <col min="3" max="3" width="8.7109375" style="1" bestFit="1" customWidth="1"/>
    <col min="4" max="4" width="6" style="1" bestFit="1" customWidth="1"/>
    <col min="5" max="5" width="5.42578125" style="1" bestFit="1" customWidth="1"/>
    <col min="6" max="6" width="17.42578125" style="1" bestFit="1" customWidth="1"/>
    <col min="7" max="7" width="10.42578125" style="1" bestFit="1" customWidth="1"/>
    <col min="8" max="8" width="9.5703125" style="1" bestFit="1" customWidth="1"/>
    <col min="9" max="9" width="11.28515625" style="1" bestFit="1" customWidth="1"/>
    <col min="10" max="10" width="4" style="1" customWidth="1"/>
    <col min="11" max="11" width="22.5703125" style="1" bestFit="1" customWidth="1"/>
    <col min="12" max="12" width="8.28515625" style="1" bestFit="1" customWidth="1"/>
    <col min="13" max="13" width="12.140625" style="1" bestFit="1" customWidth="1"/>
    <col min="14" max="14" width="10.42578125" style="1" bestFit="1" customWidth="1"/>
    <col min="15" max="16384" width="9.140625" style="1"/>
  </cols>
  <sheetData>
    <row r="1" spans="1:13" x14ac:dyDescent="0.2">
      <c r="B1" s="2"/>
    </row>
    <row r="2" spans="1:13" ht="15.75" x14ac:dyDescent="0.25">
      <c r="B2" s="3" t="s">
        <v>10</v>
      </c>
    </row>
    <row r="3" spans="1:13" ht="12" x14ac:dyDescent="0.2">
      <c r="B3" s="4" t="s">
        <v>12</v>
      </c>
    </row>
    <row r="5" spans="1:13" x14ac:dyDescent="0.2">
      <c r="B5" s="5" t="s">
        <v>6</v>
      </c>
    </row>
    <row r="6" spans="1:13" x14ac:dyDescent="0.2">
      <c r="A6" s="6"/>
      <c r="B6" s="6"/>
      <c r="C6" s="7"/>
      <c r="D6" s="6"/>
      <c r="E6" s="6"/>
      <c r="F6" s="6"/>
      <c r="G6" s="8"/>
      <c r="H6" s="9"/>
      <c r="I6" s="6"/>
    </row>
    <row r="7" spans="1:13" x14ac:dyDescent="0.2">
      <c r="A7" s="6"/>
      <c r="C7" s="11" t="s">
        <v>7</v>
      </c>
      <c r="E7" s="6"/>
      <c r="F7" s="18">
        <v>4.4999999999999998E-2</v>
      </c>
      <c r="G7" s="8"/>
      <c r="H7" s="9"/>
      <c r="I7" s="6"/>
    </row>
    <row r="8" spans="1:13" x14ac:dyDescent="0.2">
      <c r="A8" s="6"/>
      <c r="B8" s="6"/>
      <c r="C8" s="11" t="s">
        <v>16</v>
      </c>
      <c r="F8" s="13">
        <v>5800000</v>
      </c>
      <c r="G8" s="8"/>
      <c r="H8" s="9"/>
      <c r="I8" s="6"/>
    </row>
    <row r="9" spans="1:13" x14ac:dyDescent="0.2">
      <c r="A9" s="6"/>
      <c r="B9" s="6"/>
      <c r="C9" s="17" t="s">
        <v>15</v>
      </c>
      <c r="D9" s="6"/>
      <c r="E9" s="6"/>
      <c r="F9" s="13">
        <v>3</v>
      </c>
      <c r="G9" s="8"/>
      <c r="H9" s="9"/>
      <c r="I9" s="6"/>
    </row>
    <row r="10" spans="1:13" x14ac:dyDescent="0.2">
      <c r="A10" s="6"/>
      <c r="B10" s="6"/>
      <c r="C10" s="17" t="s">
        <v>17</v>
      </c>
      <c r="D10" s="6"/>
      <c r="E10" s="6"/>
      <c r="F10" s="19">
        <v>12</v>
      </c>
      <c r="G10" s="8"/>
      <c r="H10" s="9"/>
      <c r="I10" s="6"/>
    </row>
    <row r="11" spans="1:13" x14ac:dyDescent="0.2">
      <c r="A11" s="6"/>
      <c r="B11" s="6"/>
      <c r="C11" s="7"/>
      <c r="D11" s="6"/>
      <c r="E11" s="6"/>
      <c r="F11" s="6"/>
      <c r="G11" s="8"/>
      <c r="H11" s="9"/>
      <c r="I11" s="6"/>
    </row>
    <row r="12" spans="1:13" x14ac:dyDescent="0.2"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8</v>
      </c>
      <c r="G12" s="12" t="s">
        <v>9</v>
      </c>
      <c r="H12" s="12" t="s">
        <v>5</v>
      </c>
      <c r="I12" s="12" t="s">
        <v>4</v>
      </c>
      <c r="K12" s="12" t="s">
        <v>5</v>
      </c>
      <c r="L12" s="12" t="s">
        <v>20</v>
      </c>
      <c r="M12" s="12" t="s">
        <v>21</v>
      </c>
    </row>
    <row r="13" spans="1:13" x14ac:dyDescent="0.2">
      <c r="A13" s="6"/>
      <c r="B13" s="1">
        <v>1</v>
      </c>
      <c r="C13" s="10">
        <v>43880</v>
      </c>
      <c r="D13" s="1">
        <f>MONTH(C13)</f>
        <v>2</v>
      </c>
      <c r="E13" s="1">
        <f>YEAR(C13)</f>
        <v>2020</v>
      </c>
      <c r="F13" s="13">
        <f>PMT($F$7/$F$10,$F$9*$F$10,$F$8)</f>
        <v>-172532.16197457837</v>
      </c>
      <c r="G13" s="13">
        <f>PPMT($F$7/$F$10,B13,$F$9*$F$10,$F$8)</f>
        <v>-150782.16197457837</v>
      </c>
      <c r="H13" s="13">
        <f>IPMT($F$7/$F$10,B13,$F$9*$F$10,$F$8)</f>
        <v>-21750</v>
      </c>
      <c r="I13" s="13">
        <f>F8+G13</f>
        <v>5649217.8380254218</v>
      </c>
      <c r="K13" s="1" t="s">
        <v>22</v>
      </c>
      <c r="L13" s="23">
        <f>SUM(H13:H24)</f>
        <v>-223210.97293384341</v>
      </c>
      <c r="M13" s="23">
        <f>L13/(1+$F$7)^1</f>
        <v>-213599.01716157264</v>
      </c>
    </row>
    <row r="14" spans="1:13" x14ac:dyDescent="0.2">
      <c r="B14" s="1">
        <f>B13+1</f>
        <v>2</v>
      </c>
      <c r="C14" s="10">
        <v>43909</v>
      </c>
      <c r="D14" s="1">
        <f t="shared" ref="D14:D48" si="0">MONTH(C14)</f>
        <v>3</v>
      </c>
      <c r="E14" s="1">
        <f t="shared" ref="E14:E48" si="1">YEAR(C14)</f>
        <v>2020</v>
      </c>
      <c r="F14" s="13">
        <f>F13</f>
        <v>-172532.16197457837</v>
      </c>
      <c r="G14" s="13">
        <f t="shared" ref="G14:G48" si="2">PPMT($F$7/$F$10,B14,$F$9*$F$10,$F$8)</f>
        <v>-151347.59508198305</v>
      </c>
      <c r="H14" s="13">
        <f t="shared" ref="H14:H48" si="3">IPMT($F$7/$F$10,B14,$F$9*$F$10,$F$8)</f>
        <v>-21184.566892595332</v>
      </c>
      <c r="I14" s="13">
        <f>I13+G14</f>
        <v>5497870.2429434387</v>
      </c>
      <c r="K14" s="1" t="s">
        <v>23</v>
      </c>
      <c r="L14" s="23">
        <f>SUM(H25:H36)</f>
        <v>-138352.07795772064</v>
      </c>
      <c r="M14" s="23">
        <f>L14/(1+$F$7)^2</f>
        <v>-126693.14160181375</v>
      </c>
    </row>
    <row r="15" spans="1:13" x14ac:dyDescent="0.2">
      <c r="B15" s="1">
        <f t="shared" ref="B15:B48" si="4">B14+1</f>
        <v>3</v>
      </c>
      <c r="C15" s="10">
        <v>43940</v>
      </c>
      <c r="D15" s="1">
        <f t="shared" si="0"/>
        <v>4</v>
      </c>
      <c r="E15" s="1">
        <f t="shared" si="1"/>
        <v>2020</v>
      </c>
      <c r="F15" s="13">
        <f t="shared" ref="F15:F48" si="5">F14</f>
        <v>-172532.16197457837</v>
      </c>
      <c r="G15" s="13">
        <f t="shared" si="2"/>
        <v>-151915.14856354045</v>
      </c>
      <c r="H15" s="13">
        <f t="shared" si="3"/>
        <v>-20617.013411037893</v>
      </c>
      <c r="I15" s="13">
        <f t="shared" ref="I15:I48" si="6">I14+G15</f>
        <v>5345955.0943798982</v>
      </c>
      <c r="K15" s="1" t="s">
        <v>24</v>
      </c>
      <c r="L15" s="23">
        <f>SUM(H37:H48)</f>
        <v>-49594.780193256978</v>
      </c>
      <c r="M15" s="23">
        <f>L15/(1+$F$7)^3</f>
        <v>-43459.73746220077</v>
      </c>
    </row>
    <row r="16" spans="1:13" x14ac:dyDescent="0.2">
      <c r="B16" s="1">
        <f t="shared" si="4"/>
        <v>4</v>
      </c>
      <c r="C16" s="10">
        <v>43970</v>
      </c>
      <c r="D16" s="1">
        <f t="shared" si="0"/>
        <v>5</v>
      </c>
      <c r="E16" s="1">
        <f t="shared" si="1"/>
        <v>2020</v>
      </c>
      <c r="F16" s="13">
        <f t="shared" si="5"/>
        <v>-172532.16197457837</v>
      </c>
      <c r="G16" s="13">
        <f t="shared" si="2"/>
        <v>-152484.83037065377</v>
      </c>
      <c r="H16" s="13">
        <f t="shared" si="3"/>
        <v>-20047.331603924617</v>
      </c>
      <c r="I16" s="13">
        <f t="shared" si="6"/>
        <v>5193470.2640092447</v>
      </c>
      <c r="K16" s="14" t="s">
        <v>19</v>
      </c>
      <c r="L16" s="24">
        <f>SUM(L13:L15)</f>
        <v>-411157.83108482102</v>
      </c>
      <c r="M16" s="24">
        <f>SUM(M13:M15)</f>
        <v>-383751.89622558717</v>
      </c>
    </row>
    <row r="17" spans="2:13" x14ac:dyDescent="0.2">
      <c r="B17" s="1">
        <f t="shared" si="4"/>
        <v>5</v>
      </c>
      <c r="C17" s="10">
        <v>44001</v>
      </c>
      <c r="D17" s="1">
        <f t="shared" si="0"/>
        <v>6</v>
      </c>
      <c r="E17" s="1">
        <f t="shared" si="1"/>
        <v>2020</v>
      </c>
      <c r="F17" s="13">
        <f t="shared" si="5"/>
        <v>-172532.16197457837</v>
      </c>
      <c r="G17" s="13">
        <f t="shared" si="2"/>
        <v>-153056.64848454369</v>
      </c>
      <c r="H17" s="13">
        <f t="shared" si="3"/>
        <v>-19475.513490034667</v>
      </c>
      <c r="I17" s="13">
        <f t="shared" si="6"/>
        <v>5040413.6155247008</v>
      </c>
    </row>
    <row r="18" spans="2:13" x14ac:dyDescent="0.2">
      <c r="B18" s="1">
        <f t="shared" si="4"/>
        <v>6</v>
      </c>
      <c r="C18" s="10">
        <v>44031</v>
      </c>
      <c r="D18" s="1">
        <f t="shared" si="0"/>
        <v>7</v>
      </c>
      <c r="E18" s="1">
        <f t="shared" si="1"/>
        <v>2020</v>
      </c>
      <c r="F18" s="13">
        <f t="shared" si="5"/>
        <v>-172532.16197457837</v>
      </c>
      <c r="G18" s="13">
        <f t="shared" si="2"/>
        <v>-153630.61091636075</v>
      </c>
      <c r="H18" s="13">
        <f t="shared" si="3"/>
        <v>-18901.551058217628</v>
      </c>
      <c r="I18" s="13">
        <f t="shared" si="6"/>
        <v>4886783.0046083406</v>
      </c>
      <c r="K18" s="12" t="s">
        <v>14</v>
      </c>
      <c r="L18" s="12"/>
      <c r="M18" s="12"/>
    </row>
    <row r="19" spans="2:13" x14ac:dyDescent="0.2">
      <c r="B19" s="1">
        <f t="shared" si="4"/>
        <v>7</v>
      </c>
      <c r="C19" s="10">
        <v>44062</v>
      </c>
      <c r="D19" s="1">
        <f t="shared" si="0"/>
        <v>8</v>
      </c>
      <c r="E19" s="1">
        <f t="shared" si="1"/>
        <v>2020</v>
      </c>
      <c r="F19" s="13">
        <f t="shared" si="5"/>
        <v>-172532.16197457837</v>
      </c>
      <c r="G19" s="13">
        <f t="shared" si="2"/>
        <v>-154206.7257072971</v>
      </c>
      <c r="H19" s="13">
        <f t="shared" si="3"/>
        <v>-18325.436267281271</v>
      </c>
      <c r="I19" s="13">
        <f t="shared" si="6"/>
        <v>4732576.2789010433</v>
      </c>
      <c r="K19" s="1" t="s">
        <v>28</v>
      </c>
      <c r="M19" s="13">
        <f>-M16</f>
        <v>383751.89622558717</v>
      </c>
    </row>
    <row r="20" spans="2:13" x14ac:dyDescent="0.2">
      <c r="B20" s="1">
        <f t="shared" si="4"/>
        <v>8</v>
      </c>
      <c r="C20" s="10">
        <v>44093</v>
      </c>
      <c r="D20" s="1">
        <f t="shared" si="0"/>
        <v>9</v>
      </c>
      <c r="E20" s="1">
        <f t="shared" si="1"/>
        <v>2020</v>
      </c>
      <c r="F20" s="13">
        <f t="shared" si="5"/>
        <v>-172532.16197457837</v>
      </c>
      <c r="G20" s="13">
        <f t="shared" si="2"/>
        <v>-154785.00092869948</v>
      </c>
      <c r="H20" s="13">
        <f t="shared" si="3"/>
        <v>-17747.161045878907</v>
      </c>
      <c r="I20" s="13">
        <f t="shared" si="6"/>
        <v>4577791.2779723443</v>
      </c>
      <c r="K20" s="1" t="s">
        <v>13</v>
      </c>
      <c r="M20" s="13">
        <f>F8</f>
        <v>5800000</v>
      </c>
    </row>
    <row r="21" spans="2:13" x14ac:dyDescent="0.2">
      <c r="B21" s="1">
        <f t="shared" si="4"/>
        <v>9</v>
      </c>
      <c r="C21" s="10">
        <v>44123</v>
      </c>
      <c r="D21" s="1">
        <f t="shared" si="0"/>
        <v>10</v>
      </c>
      <c r="E21" s="1">
        <f t="shared" si="1"/>
        <v>2020</v>
      </c>
      <c r="F21" s="13">
        <f t="shared" si="5"/>
        <v>-172532.16197457837</v>
      </c>
      <c r="G21" s="13">
        <f t="shared" si="2"/>
        <v>-155365.44468218207</v>
      </c>
      <c r="H21" s="13">
        <f t="shared" si="3"/>
        <v>-17166.717292396286</v>
      </c>
      <c r="I21" s="13">
        <f t="shared" si="6"/>
        <v>4422425.8332901625</v>
      </c>
      <c r="K21" s="14" t="s">
        <v>25</v>
      </c>
      <c r="L21" s="15"/>
      <c r="M21" s="16">
        <f>M19/M20</f>
        <v>6.6164120038894339E-2</v>
      </c>
    </row>
    <row r="22" spans="2:13" x14ac:dyDescent="0.2">
      <c r="B22" s="1">
        <f t="shared" si="4"/>
        <v>10</v>
      </c>
      <c r="C22" s="10">
        <v>44154</v>
      </c>
      <c r="D22" s="1">
        <f t="shared" si="0"/>
        <v>11</v>
      </c>
      <c r="E22" s="1">
        <f t="shared" si="1"/>
        <v>2020</v>
      </c>
      <c r="F22" s="13">
        <f t="shared" si="5"/>
        <v>-172532.16197457837</v>
      </c>
      <c r="G22" s="13">
        <f t="shared" si="2"/>
        <v>-155948.06509974028</v>
      </c>
      <c r="H22" s="13">
        <f t="shared" si="3"/>
        <v>-16584.096874838102</v>
      </c>
      <c r="I22" s="13">
        <f t="shared" si="6"/>
        <v>4266477.7681904221</v>
      </c>
    </row>
    <row r="23" spans="2:13" x14ac:dyDescent="0.2">
      <c r="B23" s="1">
        <f t="shared" si="4"/>
        <v>11</v>
      </c>
      <c r="C23" s="10">
        <v>44184</v>
      </c>
      <c r="D23" s="1">
        <f t="shared" si="0"/>
        <v>12</v>
      </c>
      <c r="E23" s="1">
        <f t="shared" si="1"/>
        <v>2020</v>
      </c>
      <c r="F23" s="13">
        <f t="shared" si="5"/>
        <v>-172532.16197457837</v>
      </c>
      <c r="G23" s="13">
        <f t="shared" si="2"/>
        <v>-156532.87034386428</v>
      </c>
      <c r="H23" s="13">
        <f t="shared" si="3"/>
        <v>-15999.291630714079</v>
      </c>
      <c r="I23" s="13">
        <f t="shared" si="6"/>
        <v>4109944.8978465577</v>
      </c>
      <c r="K23" s="12" t="s">
        <v>26</v>
      </c>
      <c r="L23" s="12"/>
      <c r="M23" s="12"/>
    </row>
    <row r="24" spans="2:13" x14ac:dyDescent="0.2">
      <c r="B24" s="1">
        <f t="shared" si="4"/>
        <v>12</v>
      </c>
      <c r="C24" s="10">
        <v>44215</v>
      </c>
      <c r="D24" s="1">
        <f t="shared" si="0"/>
        <v>1</v>
      </c>
      <c r="E24" s="1">
        <f t="shared" si="1"/>
        <v>2021</v>
      </c>
      <c r="F24" s="13">
        <f t="shared" si="5"/>
        <v>-172532.16197457837</v>
      </c>
      <c r="G24" s="13">
        <f t="shared" si="2"/>
        <v>-157119.86860765377</v>
      </c>
      <c r="H24" s="13">
        <f t="shared" si="3"/>
        <v>-15412.293366924587</v>
      </c>
      <c r="I24" s="13">
        <f t="shared" si="6"/>
        <v>3952825.0292389039</v>
      </c>
      <c r="K24" s="1" t="s">
        <v>18</v>
      </c>
      <c r="M24" s="13">
        <v>185674</v>
      </c>
    </row>
    <row r="25" spans="2:13" x14ac:dyDescent="0.2">
      <c r="B25" s="1">
        <f t="shared" si="4"/>
        <v>13</v>
      </c>
      <c r="C25" s="10">
        <v>44246</v>
      </c>
      <c r="D25" s="1">
        <f t="shared" si="0"/>
        <v>2</v>
      </c>
      <c r="E25" s="1">
        <f t="shared" si="1"/>
        <v>2021</v>
      </c>
      <c r="F25" s="13">
        <f t="shared" si="5"/>
        <v>-172532.16197457837</v>
      </c>
      <c r="G25" s="13">
        <f t="shared" si="2"/>
        <v>-157709.06811493248</v>
      </c>
      <c r="H25" s="13">
        <f t="shared" si="3"/>
        <v>-14823.093859645887</v>
      </c>
      <c r="I25" s="13">
        <f t="shared" si="6"/>
        <v>3795115.9611239713</v>
      </c>
      <c r="K25" s="1" t="s">
        <v>29</v>
      </c>
      <c r="M25" s="13">
        <v>1258940</v>
      </c>
    </row>
    <row r="26" spans="2:13" x14ac:dyDescent="0.2">
      <c r="B26" s="1">
        <f t="shared" si="4"/>
        <v>14</v>
      </c>
      <c r="C26" s="10">
        <v>44274</v>
      </c>
      <c r="D26" s="1">
        <f t="shared" si="0"/>
        <v>3</v>
      </c>
      <c r="E26" s="1">
        <f t="shared" si="1"/>
        <v>2021</v>
      </c>
      <c r="F26" s="13">
        <f t="shared" si="5"/>
        <v>-172532.16197457837</v>
      </c>
      <c r="G26" s="13">
        <f t="shared" si="2"/>
        <v>-158300.47712036347</v>
      </c>
      <c r="H26" s="13">
        <f t="shared" si="3"/>
        <v>-14231.684854214889</v>
      </c>
      <c r="I26" s="13">
        <f t="shared" si="6"/>
        <v>3636815.4840036076</v>
      </c>
      <c r="K26" s="14" t="s">
        <v>27</v>
      </c>
      <c r="L26" s="15"/>
      <c r="M26" s="16">
        <f>M24/M25</f>
        <v>0.1474843916310547</v>
      </c>
    </row>
    <row r="27" spans="2:13" x14ac:dyDescent="0.2">
      <c r="B27" s="1">
        <f t="shared" si="4"/>
        <v>15</v>
      </c>
      <c r="C27" s="10">
        <v>44305</v>
      </c>
      <c r="D27" s="1">
        <f t="shared" si="0"/>
        <v>4</v>
      </c>
      <c r="E27" s="1">
        <f t="shared" si="1"/>
        <v>2021</v>
      </c>
      <c r="F27" s="13">
        <f t="shared" si="5"/>
        <v>-172532.16197457837</v>
      </c>
      <c r="G27" s="13">
        <f t="shared" si="2"/>
        <v>-158894.10390956487</v>
      </c>
      <c r="H27" s="13">
        <f t="shared" si="3"/>
        <v>-13638.058065013527</v>
      </c>
      <c r="I27" s="13">
        <f t="shared" si="6"/>
        <v>3477921.380094043</v>
      </c>
    </row>
    <row r="28" spans="2:13" ht="12" thickBot="1" x14ac:dyDescent="0.25">
      <c r="B28" s="1">
        <f t="shared" si="4"/>
        <v>16</v>
      </c>
      <c r="C28" s="10">
        <v>44335</v>
      </c>
      <c r="D28" s="1">
        <f t="shared" si="0"/>
        <v>5</v>
      </c>
      <c r="E28" s="1">
        <f t="shared" si="1"/>
        <v>2021</v>
      </c>
      <c r="F28" s="13">
        <f t="shared" si="5"/>
        <v>-172532.16197457837</v>
      </c>
      <c r="G28" s="13">
        <f t="shared" si="2"/>
        <v>-159489.95679922571</v>
      </c>
      <c r="H28" s="13">
        <f t="shared" si="3"/>
        <v>-13042.205175352661</v>
      </c>
      <c r="I28" s="13">
        <f t="shared" si="6"/>
        <v>3318431.4232948171</v>
      </c>
      <c r="K28" s="20" t="s">
        <v>11</v>
      </c>
      <c r="L28" s="21"/>
      <c r="M28" s="22">
        <f>M21*(1-M26)</f>
        <v>5.6405945047153933E-2</v>
      </c>
    </row>
    <row r="29" spans="2:13" x14ac:dyDescent="0.2">
      <c r="B29" s="1">
        <f t="shared" si="4"/>
        <v>17</v>
      </c>
      <c r="C29" s="10">
        <v>44366</v>
      </c>
      <c r="D29" s="1">
        <f t="shared" si="0"/>
        <v>6</v>
      </c>
      <c r="E29" s="1">
        <f t="shared" si="1"/>
        <v>2021</v>
      </c>
      <c r="F29" s="13">
        <f t="shared" si="5"/>
        <v>-172532.16197457837</v>
      </c>
      <c r="G29" s="13">
        <f t="shared" si="2"/>
        <v>-160088.04413722281</v>
      </c>
      <c r="H29" s="13">
        <f t="shared" si="3"/>
        <v>-12444.117837355563</v>
      </c>
      <c r="I29" s="13">
        <f t="shared" si="6"/>
        <v>3158343.3791575944</v>
      </c>
    </row>
    <row r="30" spans="2:13" x14ac:dyDescent="0.2">
      <c r="B30" s="1">
        <f t="shared" si="4"/>
        <v>18</v>
      </c>
      <c r="C30" s="10">
        <v>44396</v>
      </c>
      <c r="D30" s="1">
        <f t="shared" si="0"/>
        <v>7</v>
      </c>
      <c r="E30" s="1">
        <f t="shared" si="1"/>
        <v>2021</v>
      </c>
      <c r="F30" s="13">
        <f t="shared" si="5"/>
        <v>-172532.16197457837</v>
      </c>
      <c r="G30" s="13">
        <f t="shared" si="2"/>
        <v>-160688.37430273739</v>
      </c>
      <c r="H30" s="13">
        <f t="shared" si="3"/>
        <v>-11843.787671840977</v>
      </c>
      <c r="I30" s="13">
        <f t="shared" si="6"/>
        <v>2997655.004854857</v>
      </c>
    </row>
    <row r="31" spans="2:13" x14ac:dyDescent="0.2">
      <c r="B31" s="1">
        <f t="shared" si="4"/>
        <v>19</v>
      </c>
      <c r="C31" s="10">
        <v>44427</v>
      </c>
      <c r="D31" s="1">
        <f t="shared" si="0"/>
        <v>8</v>
      </c>
      <c r="E31" s="1">
        <f t="shared" si="1"/>
        <v>2021</v>
      </c>
      <c r="F31" s="13">
        <f t="shared" si="5"/>
        <v>-172532.16197457837</v>
      </c>
      <c r="G31" s="13">
        <f t="shared" si="2"/>
        <v>-161290.95570637265</v>
      </c>
      <c r="H31" s="13">
        <f t="shared" si="3"/>
        <v>-11241.206268205709</v>
      </c>
      <c r="I31" s="13">
        <f t="shared" si="6"/>
        <v>2836364.0491484841</v>
      </c>
    </row>
    <row r="32" spans="2:13" x14ac:dyDescent="0.2">
      <c r="B32" s="1">
        <f t="shared" si="4"/>
        <v>20</v>
      </c>
      <c r="C32" s="10">
        <v>44458</v>
      </c>
      <c r="D32" s="1">
        <f t="shared" si="0"/>
        <v>9</v>
      </c>
      <c r="E32" s="1">
        <f t="shared" si="1"/>
        <v>2021</v>
      </c>
      <c r="F32" s="13">
        <f t="shared" si="5"/>
        <v>-172532.16197457837</v>
      </c>
      <c r="G32" s="13">
        <f t="shared" si="2"/>
        <v>-161895.79679027156</v>
      </c>
      <c r="H32" s="13">
        <f t="shared" si="3"/>
        <v>-10636.365184306815</v>
      </c>
      <c r="I32" s="13">
        <f t="shared" si="6"/>
        <v>2674468.2523582126</v>
      </c>
    </row>
    <row r="33" spans="2:9" x14ac:dyDescent="0.2">
      <c r="B33" s="1">
        <f t="shared" si="4"/>
        <v>21</v>
      </c>
      <c r="C33" s="10">
        <v>44488</v>
      </c>
      <c r="D33" s="1">
        <f t="shared" si="0"/>
        <v>10</v>
      </c>
      <c r="E33" s="1">
        <f t="shared" si="1"/>
        <v>2021</v>
      </c>
      <c r="F33" s="13">
        <f t="shared" si="5"/>
        <v>-172532.16197457837</v>
      </c>
      <c r="G33" s="13">
        <f t="shared" si="2"/>
        <v>-162502.90602823507</v>
      </c>
      <c r="H33" s="13">
        <f t="shared" si="3"/>
        <v>-10029.255946343295</v>
      </c>
      <c r="I33" s="13">
        <f t="shared" si="6"/>
        <v>2511965.3463299777</v>
      </c>
    </row>
    <row r="34" spans="2:9" x14ac:dyDescent="0.2">
      <c r="B34" s="1">
        <f t="shared" si="4"/>
        <v>22</v>
      </c>
      <c r="C34" s="10">
        <v>44519</v>
      </c>
      <c r="D34" s="1">
        <f t="shared" si="0"/>
        <v>11</v>
      </c>
      <c r="E34" s="1">
        <f t="shared" si="1"/>
        <v>2021</v>
      </c>
      <c r="F34" s="13">
        <f t="shared" si="5"/>
        <v>-172532.16197457837</v>
      </c>
      <c r="G34" s="13">
        <f t="shared" si="2"/>
        <v>-163112.29192584095</v>
      </c>
      <c r="H34" s="13">
        <f t="shared" si="3"/>
        <v>-9419.8700487374135</v>
      </c>
      <c r="I34" s="13">
        <f t="shared" si="6"/>
        <v>2348853.0544041367</v>
      </c>
    </row>
    <row r="35" spans="2:9" x14ac:dyDescent="0.2">
      <c r="B35" s="1">
        <f t="shared" si="4"/>
        <v>23</v>
      </c>
      <c r="C35" s="10">
        <v>44549</v>
      </c>
      <c r="D35" s="1">
        <f t="shared" si="0"/>
        <v>12</v>
      </c>
      <c r="E35" s="1">
        <f t="shared" si="1"/>
        <v>2021</v>
      </c>
      <c r="F35" s="13">
        <f t="shared" si="5"/>
        <v>-172532.16197457837</v>
      </c>
      <c r="G35" s="13">
        <f t="shared" si="2"/>
        <v>-163723.96302056286</v>
      </c>
      <c r="H35" s="13">
        <f t="shared" si="3"/>
        <v>-8808.19895401551</v>
      </c>
      <c r="I35" s="13">
        <f t="shared" si="6"/>
        <v>2185129.0913835741</v>
      </c>
    </row>
    <row r="36" spans="2:9" x14ac:dyDescent="0.2">
      <c r="B36" s="1">
        <f t="shared" si="4"/>
        <v>24</v>
      </c>
      <c r="C36" s="10">
        <v>44580</v>
      </c>
      <c r="D36" s="1">
        <f t="shared" si="0"/>
        <v>1</v>
      </c>
      <c r="E36" s="1">
        <f t="shared" si="1"/>
        <v>2022</v>
      </c>
      <c r="F36" s="13">
        <f t="shared" si="5"/>
        <v>-172532.16197457837</v>
      </c>
      <c r="G36" s="13">
        <f t="shared" si="2"/>
        <v>-164337.92788188995</v>
      </c>
      <c r="H36" s="13">
        <f t="shared" si="3"/>
        <v>-8194.2340926884008</v>
      </c>
      <c r="I36" s="13">
        <f t="shared" si="6"/>
        <v>2020791.1635016841</v>
      </c>
    </row>
    <row r="37" spans="2:9" x14ac:dyDescent="0.2">
      <c r="B37" s="1">
        <f t="shared" si="4"/>
        <v>25</v>
      </c>
      <c r="C37" s="10">
        <v>44611</v>
      </c>
      <c r="D37" s="1">
        <f t="shared" si="0"/>
        <v>2</v>
      </c>
      <c r="E37" s="1">
        <f t="shared" si="1"/>
        <v>2022</v>
      </c>
      <c r="F37" s="13">
        <f t="shared" si="5"/>
        <v>-172532.16197457837</v>
      </c>
      <c r="G37" s="13">
        <f t="shared" si="2"/>
        <v>-164954.19511144707</v>
      </c>
      <c r="H37" s="13">
        <f t="shared" si="3"/>
        <v>-7577.9668631313125</v>
      </c>
      <c r="I37" s="13">
        <f t="shared" si="6"/>
        <v>1855836.9683902371</v>
      </c>
    </row>
    <row r="38" spans="2:9" x14ac:dyDescent="0.2">
      <c r="B38" s="1">
        <f t="shared" si="4"/>
        <v>26</v>
      </c>
      <c r="C38" s="10">
        <v>44639</v>
      </c>
      <c r="D38" s="1">
        <f t="shared" si="0"/>
        <v>3</v>
      </c>
      <c r="E38" s="1">
        <f t="shared" si="1"/>
        <v>2022</v>
      </c>
      <c r="F38" s="13">
        <f t="shared" si="5"/>
        <v>-172532.16197457837</v>
      </c>
      <c r="G38" s="13">
        <f t="shared" si="2"/>
        <v>-165572.77334311497</v>
      </c>
      <c r="H38" s="13">
        <f t="shared" si="3"/>
        <v>-6959.3886314633855</v>
      </c>
      <c r="I38" s="13">
        <f t="shared" si="6"/>
        <v>1690264.1950471222</v>
      </c>
    </row>
    <row r="39" spans="2:9" x14ac:dyDescent="0.2">
      <c r="B39" s="1">
        <f t="shared" si="4"/>
        <v>27</v>
      </c>
      <c r="C39" s="10">
        <v>44670</v>
      </c>
      <c r="D39" s="1">
        <f t="shared" si="0"/>
        <v>4</v>
      </c>
      <c r="E39" s="1">
        <f t="shared" si="1"/>
        <v>2022</v>
      </c>
      <c r="F39" s="13">
        <f t="shared" si="5"/>
        <v>-172532.16197457837</v>
      </c>
      <c r="G39" s="13">
        <f t="shared" si="2"/>
        <v>-166193.67124315165</v>
      </c>
      <c r="H39" s="13">
        <f t="shared" si="3"/>
        <v>-6338.4907314267057</v>
      </c>
      <c r="I39" s="13">
        <f t="shared" si="6"/>
        <v>1524070.5238039705</v>
      </c>
    </row>
    <row r="40" spans="2:9" x14ac:dyDescent="0.2">
      <c r="B40" s="1">
        <f t="shared" si="4"/>
        <v>28</v>
      </c>
      <c r="C40" s="10">
        <v>44700</v>
      </c>
      <c r="D40" s="1">
        <f t="shared" si="0"/>
        <v>5</v>
      </c>
      <c r="E40" s="1">
        <f t="shared" si="1"/>
        <v>2022</v>
      </c>
      <c r="F40" s="13">
        <f t="shared" si="5"/>
        <v>-172532.16197457837</v>
      </c>
      <c r="G40" s="13">
        <f t="shared" si="2"/>
        <v>-166816.89751031352</v>
      </c>
      <c r="H40" s="13">
        <f t="shared" si="3"/>
        <v>-5715.2644642648847</v>
      </c>
      <c r="I40" s="13">
        <f t="shared" si="6"/>
        <v>1357253.6262936571</v>
      </c>
    </row>
    <row r="41" spans="2:9" x14ac:dyDescent="0.2">
      <c r="B41" s="1">
        <f t="shared" si="4"/>
        <v>29</v>
      </c>
      <c r="C41" s="10">
        <v>44731</v>
      </c>
      <c r="D41" s="1">
        <f t="shared" si="0"/>
        <v>6</v>
      </c>
      <c r="E41" s="1">
        <f t="shared" si="1"/>
        <v>2022</v>
      </c>
      <c r="F41" s="13">
        <f t="shared" si="5"/>
        <v>-172532.16197457837</v>
      </c>
      <c r="G41" s="13">
        <f t="shared" si="2"/>
        <v>-167442.46087597718</v>
      </c>
      <c r="H41" s="13">
        <f t="shared" si="3"/>
        <v>-5089.7010986012101</v>
      </c>
      <c r="I41" s="13">
        <f t="shared" si="6"/>
        <v>1189811.1654176801</v>
      </c>
    </row>
    <row r="42" spans="2:9" x14ac:dyDescent="0.2">
      <c r="B42" s="1">
        <f t="shared" si="4"/>
        <v>30</v>
      </c>
      <c r="C42" s="10">
        <v>44761</v>
      </c>
      <c r="D42" s="1">
        <f t="shared" si="0"/>
        <v>7</v>
      </c>
      <c r="E42" s="1">
        <f t="shared" si="1"/>
        <v>2022</v>
      </c>
      <c r="F42" s="13">
        <f t="shared" si="5"/>
        <v>-172532.16197457837</v>
      </c>
      <c r="G42" s="13">
        <f t="shared" si="2"/>
        <v>-168070.37010426208</v>
      </c>
      <c r="H42" s="13">
        <f t="shared" si="3"/>
        <v>-4461.7918703162968</v>
      </c>
      <c r="I42" s="13">
        <f t="shared" si="6"/>
        <v>1021740.7953134179</v>
      </c>
    </row>
    <row r="43" spans="2:9" x14ac:dyDescent="0.2">
      <c r="B43" s="1">
        <f t="shared" si="4"/>
        <v>31</v>
      </c>
      <c r="C43" s="10">
        <v>44792</v>
      </c>
      <c r="D43" s="1">
        <f t="shared" si="0"/>
        <v>8</v>
      </c>
      <c r="E43" s="1">
        <f t="shared" si="1"/>
        <v>2022</v>
      </c>
      <c r="F43" s="13">
        <f t="shared" si="5"/>
        <v>-172532.16197457837</v>
      </c>
      <c r="G43" s="13">
        <f t="shared" si="2"/>
        <v>-168700.63399215305</v>
      </c>
      <c r="H43" s="13">
        <f t="shared" si="3"/>
        <v>-3831.5279824253139</v>
      </c>
      <c r="I43" s="13">
        <f t="shared" si="6"/>
        <v>853040.16132126492</v>
      </c>
    </row>
    <row r="44" spans="2:9" x14ac:dyDescent="0.2">
      <c r="B44" s="1">
        <f t="shared" si="4"/>
        <v>32</v>
      </c>
      <c r="C44" s="10">
        <v>44823</v>
      </c>
      <c r="D44" s="1">
        <f t="shared" si="0"/>
        <v>9</v>
      </c>
      <c r="E44" s="1">
        <f t="shared" si="1"/>
        <v>2022</v>
      </c>
      <c r="F44" s="13">
        <f t="shared" si="5"/>
        <v>-172532.16197457837</v>
      </c>
      <c r="G44" s="13">
        <f t="shared" si="2"/>
        <v>-169333.26136962362</v>
      </c>
      <c r="H44" s="13">
        <f t="shared" si="3"/>
        <v>-3198.9006049547397</v>
      </c>
      <c r="I44" s="13">
        <f t="shared" si="6"/>
        <v>683706.89995164133</v>
      </c>
    </row>
    <row r="45" spans="2:9" x14ac:dyDescent="0.2">
      <c r="B45" s="1">
        <f t="shared" si="4"/>
        <v>33</v>
      </c>
      <c r="C45" s="10">
        <v>44853</v>
      </c>
      <c r="D45" s="1">
        <f t="shared" si="0"/>
        <v>10</v>
      </c>
      <c r="E45" s="1">
        <f t="shared" si="1"/>
        <v>2022</v>
      </c>
      <c r="F45" s="13">
        <f t="shared" si="5"/>
        <v>-172532.16197457837</v>
      </c>
      <c r="G45" s="13">
        <f t="shared" si="2"/>
        <v>-169968.26109975969</v>
      </c>
      <c r="H45" s="13">
        <f t="shared" si="3"/>
        <v>-2563.9008748186511</v>
      </c>
      <c r="I45" s="13">
        <f t="shared" si="6"/>
        <v>513738.63885188161</v>
      </c>
    </row>
    <row r="46" spans="2:9" x14ac:dyDescent="0.2">
      <c r="B46" s="1">
        <f t="shared" si="4"/>
        <v>34</v>
      </c>
      <c r="C46" s="10">
        <v>44884</v>
      </c>
      <c r="D46" s="1">
        <f t="shared" si="0"/>
        <v>11</v>
      </c>
      <c r="E46" s="1">
        <f t="shared" si="1"/>
        <v>2022</v>
      </c>
      <c r="F46" s="13">
        <f t="shared" si="5"/>
        <v>-172532.16197457837</v>
      </c>
      <c r="G46" s="13">
        <f t="shared" si="2"/>
        <v>-170605.64207888383</v>
      </c>
      <c r="H46" s="13">
        <f t="shared" si="3"/>
        <v>-1926.5198956945524</v>
      </c>
      <c r="I46" s="13">
        <f t="shared" si="6"/>
        <v>343132.99677299778</v>
      </c>
    </row>
    <row r="47" spans="2:9" x14ac:dyDescent="0.2">
      <c r="B47" s="1">
        <f t="shared" si="4"/>
        <v>35</v>
      </c>
      <c r="C47" s="10">
        <v>44914</v>
      </c>
      <c r="D47" s="1">
        <f t="shared" si="0"/>
        <v>12</v>
      </c>
      <c r="E47" s="1">
        <f t="shared" si="1"/>
        <v>2022</v>
      </c>
      <c r="F47" s="13">
        <f t="shared" si="5"/>
        <v>-172532.16197457837</v>
      </c>
      <c r="G47" s="13">
        <f t="shared" si="2"/>
        <v>-171245.41323667963</v>
      </c>
      <c r="H47" s="13">
        <f t="shared" si="3"/>
        <v>-1286.748737898738</v>
      </c>
      <c r="I47" s="13">
        <f t="shared" si="6"/>
        <v>171887.58353631815</v>
      </c>
    </row>
    <row r="48" spans="2:9" x14ac:dyDescent="0.2">
      <c r="B48" s="1">
        <f t="shared" si="4"/>
        <v>36</v>
      </c>
      <c r="C48" s="10">
        <v>44945</v>
      </c>
      <c r="D48" s="1">
        <f t="shared" si="0"/>
        <v>1</v>
      </c>
      <c r="E48" s="1">
        <f t="shared" si="1"/>
        <v>2023</v>
      </c>
      <c r="F48" s="13">
        <f t="shared" si="5"/>
        <v>-172532.16197457837</v>
      </c>
      <c r="G48" s="13">
        <f t="shared" si="2"/>
        <v>-171887.58353631716</v>
      </c>
      <c r="H48" s="13">
        <f t="shared" si="3"/>
        <v>-644.57843826118938</v>
      </c>
      <c r="I48" s="13">
        <f t="shared" si="6"/>
        <v>9.8953023552894592E-10</v>
      </c>
    </row>
  </sheetData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B7724A-8BB4-4283-8276-D6C71E6221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935D8D-67B5-4C09-9E17-120793AA3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70CF74-5BBA-4050-8B03-046B2DC7A0C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CostOfDebt_Magnimetrics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2021-01-24T11:20:34Z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